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Wesley Lacayo\Desktop\Wesley Lacayo\Desktop\Informacion\AGROFORESTAL\Barns\Costo y Presupuesto\"/>
    </mc:Choice>
  </mc:AlternateContent>
  <bookViews>
    <workbookView xWindow="0" yWindow="0" windowWidth="15345" windowHeight="4635"/>
  </bookViews>
  <sheets>
    <sheet name="Barn X-Decra" sheetId="1" r:id="rId1"/>
    <sheet name="Barn X-Varitile" sheetId="16" r:id="rId2"/>
    <sheet name="Barn X-HUURRE" sheetId="6" r:id="rId3"/>
    <sheet name="Barn X-LT" sheetId="3" r:id="rId4"/>
    <sheet name="Ventanas PVC-X" sheetId="8" r:id="rId5"/>
    <sheet name="Barn S-Decra" sheetId="4" r:id="rId6"/>
    <sheet name="Barn S-Varitile" sheetId="14" r:id="rId7"/>
    <sheet name="Barn S-HUURRE" sheetId="7" r:id="rId8"/>
    <sheet name="Barn S-LT" sheetId="5" r:id="rId9"/>
    <sheet name="BarnS+Baño-Decra" sheetId="10" r:id="rId10"/>
    <sheet name="BarnS+Baño-Varitile" sheetId="15" r:id="rId11"/>
    <sheet name="BarnS+Baño-HUURRE" sheetId="11" r:id="rId12"/>
    <sheet name="BarnS+Baño-LT" sheetId="12" r:id="rId13"/>
    <sheet name="Ventanas PVC-S" sheetId="9" r:id="rId14"/>
    <sheet name="Wood" sheetId="2" r:id="rId15"/>
  </sheets>
  <definedNames>
    <definedName name="_xlnm.Print_Titles" localSheetId="7">'Barn S-HUURRE'!$22:$25</definedName>
    <definedName name="_xlnm.Print_Titles" localSheetId="0">'Barn X-Decra'!$23:$26</definedName>
    <definedName name="_xlnm.Print_Titles" localSheetId="1">'Barn X-Varitile'!$21:$24</definedName>
    <definedName name="_xlnm.Print_Titles" localSheetId="11">'BarnS+Baño-HUURRE'!$22:$25</definedName>
    <definedName name="_xlnm.Print_Titles" localSheetId="4">'Ventanas PVC-X'!#REF!</definedName>
    <definedName name="_xlnm.Print_Titles" localSheetId="14">Wood!$1:$6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27" i="5" l="1"/>
  <c r="I28" i="5"/>
  <c r="I30" i="5"/>
  <c r="I31" i="5"/>
  <c r="I32" i="5"/>
  <c r="J32" i="5"/>
  <c r="K32" i="5"/>
  <c r="L32" i="5"/>
  <c r="N32" i="5" s="1"/>
  <c r="M32" i="5"/>
  <c r="I33" i="5"/>
  <c r="J33" i="5"/>
  <c r="N33" i="5" s="1"/>
  <c r="K33" i="5"/>
  <c r="L33" i="5"/>
  <c r="M33" i="5"/>
  <c r="I34" i="5"/>
  <c r="J34" i="5"/>
  <c r="K34" i="5"/>
  <c r="L34" i="5"/>
  <c r="M34" i="5"/>
  <c r="I35" i="5"/>
  <c r="J35" i="5"/>
  <c r="K35" i="5"/>
  <c r="N35" i="5" s="1"/>
  <c r="L35" i="5"/>
  <c r="M35" i="5"/>
  <c r="I37" i="5"/>
  <c r="I38" i="5"/>
  <c r="I39" i="5"/>
  <c r="I40" i="5"/>
  <c r="J40" i="5"/>
  <c r="K40" i="5"/>
  <c r="L40" i="5"/>
  <c r="M40" i="5"/>
  <c r="I42" i="5"/>
  <c r="I43" i="5"/>
  <c r="I44" i="5"/>
  <c r="J44" i="5"/>
  <c r="K44" i="5"/>
  <c r="L44" i="5"/>
  <c r="N44" i="5" s="1"/>
  <c r="M44" i="5"/>
  <c r="I45" i="5"/>
  <c r="J45" i="5"/>
  <c r="N45" i="5" s="1"/>
  <c r="K45" i="5"/>
  <c r="L45" i="5"/>
  <c r="M45" i="5"/>
  <c r="I46" i="5"/>
  <c r="I47" i="5"/>
  <c r="I48" i="5"/>
  <c r="J48" i="5"/>
  <c r="K48" i="5"/>
  <c r="L48" i="5"/>
  <c r="M48" i="5"/>
  <c r="I49" i="5"/>
  <c r="J49" i="5"/>
  <c r="N49" i="5" s="1"/>
  <c r="K49" i="5"/>
  <c r="L49" i="5"/>
  <c r="M49" i="5"/>
  <c r="I50" i="5"/>
  <c r="J50" i="5"/>
  <c r="K50" i="5"/>
  <c r="L50" i="5"/>
  <c r="M50" i="5"/>
  <c r="I52" i="5"/>
  <c r="I53" i="5"/>
  <c r="I54" i="5"/>
  <c r="J54" i="5"/>
  <c r="K54" i="5"/>
  <c r="L54" i="5"/>
  <c r="M54" i="5"/>
  <c r="I55" i="5"/>
  <c r="J55" i="5"/>
  <c r="K55" i="5"/>
  <c r="L55" i="5"/>
  <c r="N55" i="5" s="1"/>
  <c r="M55" i="5"/>
  <c r="I56" i="5"/>
  <c r="J56" i="5"/>
  <c r="K56" i="5"/>
  <c r="L56" i="5"/>
  <c r="M56" i="5"/>
  <c r="I58" i="5"/>
  <c r="J58" i="5"/>
  <c r="K58" i="5"/>
  <c r="L58" i="5"/>
  <c r="M58" i="5"/>
  <c r="I60" i="5"/>
  <c r="J60" i="5"/>
  <c r="K60" i="5"/>
  <c r="L60" i="5"/>
  <c r="M60" i="5"/>
  <c r="I61" i="5"/>
  <c r="I62" i="5"/>
  <c r="I63" i="5"/>
  <c r="J63" i="5"/>
  <c r="N63" i="5" s="1"/>
  <c r="K63" i="5"/>
  <c r="L63" i="5"/>
  <c r="M63" i="5"/>
  <c r="I64" i="5"/>
  <c r="J64" i="5"/>
  <c r="K64" i="5"/>
  <c r="L64" i="5"/>
  <c r="M64" i="5"/>
  <c r="I65" i="5"/>
  <c r="J65" i="5"/>
  <c r="K65" i="5"/>
  <c r="L65" i="5"/>
  <c r="M65" i="5"/>
  <c r="I67" i="5"/>
  <c r="J67" i="5"/>
  <c r="N67" i="5" s="1"/>
  <c r="K67" i="5"/>
  <c r="L67" i="5"/>
  <c r="M67" i="5"/>
  <c r="I68" i="5"/>
  <c r="J68" i="5"/>
  <c r="K68" i="5"/>
  <c r="L68" i="5"/>
  <c r="M68" i="5"/>
  <c r="I69" i="5"/>
  <c r="J69" i="5"/>
  <c r="K69" i="5"/>
  <c r="L69" i="5"/>
  <c r="M69" i="5"/>
  <c r="I70" i="5"/>
  <c r="J70" i="5"/>
  <c r="K70" i="5"/>
  <c r="L70" i="5"/>
  <c r="M70" i="5"/>
  <c r="I71" i="5"/>
  <c r="J71" i="5"/>
  <c r="N71" i="5" s="1"/>
  <c r="K71" i="5"/>
  <c r="L71" i="5"/>
  <c r="M71" i="5"/>
  <c r="I73" i="5"/>
  <c r="J73" i="5"/>
  <c r="K73" i="5"/>
  <c r="L73" i="5"/>
  <c r="M73" i="5"/>
  <c r="I74" i="5"/>
  <c r="J74" i="5"/>
  <c r="K74" i="5"/>
  <c r="L74" i="5"/>
  <c r="M74" i="5"/>
  <c r="I76" i="5"/>
  <c r="J76" i="5"/>
  <c r="K76" i="5"/>
  <c r="L76" i="5"/>
  <c r="M76" i="5"/>
  <c r="N50" i="5" l="1"/>
  <c r="N34" i="5"/>
  <c r="N74" i="5"/>
  <c r="N69" i="5"/>
  <c r="N64" i="5"/>
  <c r="N58" i="5"/>
  <c r="N57" i="5" s="1"/>
  <c r="N54" i="5"/>
  <c r="N68" i="5"/>
  <c r="N66" i="5" s="1"/>
  <c r="N65" i="5"/>
  <c r="N60" i="5"/>
  <c r="N76" i="5"/>
  <c r="N75" i="5" s="1"/>
  <c r="N73" i="5"/>
  <c r="N72" i="5" s="1"/>
  <c r="N70" i="5"/>
  <c r="N56" i="5"/>
  <c r="N48" i="5"/>
  <c r="N40" i="5"/>
  <c r="J168" i="1"/>
  <c r="I168" i="1" s="1"/>
  <c r="J167" i="1"/>
  <c r="J169" i="1" s="1"/>
  <c r="M164" i="1"/>
  <c r="L164" i="1"/>
  <c r="K164" i="1"/>
  <c r="J164" i="1"/>
  <c r="N164" i="1" s="1"/>
  <c r="I164" i="1"/>
  <c r="I31" i="1" l="1"/>
  <c r="M56" i="11" l="1"/>
  <c r="L56" i="11"/>
  <c r="K56" i="11"/>
  <c r="J56" i="11"/>
  <c r="I56" i="11"/>
  <c r="M56" i="7"/>
  <c r="L56" i="7"/>
  <c r="K56" i="7"/>
  <c r="J56" i="7"/>
  <c r="I56" i="7"/>
  <c r="N56" i="11" l="1"/>
  <c r="N55" i="11" s="1"/>
  <c r="N56" i="7"/>
  <c r="N55" i="7" s="1"/>
  <c r="M8" i="9"/>
  <c r="L8" i="9"/>
  <c r="K8" i="9"/>
  <c r="J8" i="9"/>
  <c r="N8" i="9" s="1"/>
  <c r="I8" i="9"/>
  <c r="M71" i="12"/>
  <c r="L71" i="12"/>
  <c r="K71" i="12"/>
  <c r="J71" i="12"/>
  <c r="I71" i="12"/>
  <c r="M70" i="12"/>
  <c r="L70" i="12"/>
  <c r="K70" i="12"/>
  <c r="J70" i="12"/>
  <c r="N70" i="12" s="1"/>
  <c r="I70" i="12"/>
  <c r="M69" i="12"/>
  <c r="L69" i="12"/>
  <c r="K69" i="12"/>
  <c r="J69" i="12"/>
  <c r="I69" i="12"/>
  <c r="M68" i="12"/>
  <c r="L68" i="12"/>
  <c r="K68" i="12"/>
  <c r="J68" i="12"/>
  <c r="I68" i="12"/>
  <c r="M67" i="12"/>
  <c r="L67" i="12"/>
  <c r="K67" i="12"/>
  <c r="J67" i="12"/>
  <c r="I67" i="12"/>
  <c r="M69" i="11"/>
  <c r="L69" i="11"/>
  <c r="K69" i="11"/>
  <c r="J69" i="11"/>
  <c r="N69" i="11" s="1"/>
  <c r="I69" i="11"/>
  <c r="M68" i="11"/>
  <c r="L68" i="11"/>
  <c r="K68" i="11"/>
  <c r="J68" i="11"/>
  <c r="I68" i="11"/>
  <c r="M67" i="11"/>
  <c r="L67" i="11"/>
  <c r="K67" i="11"/>
  <c r="J67" i="11"/>
  <c r="I67" i="11"/>
  <c r="M66" i="11"/>
  <c r="L66" i="11"/>
  <c r="K66" i="11"/>
  <c r="J66" i="11"/>
  <c r="I66" i="11"/>
  <c r="M65" i="11"/>
  <c r="L65" i="11"/>
  <c r="K65" i="11"/>
  <c r="J65" i="11"/>
  <c r="I65" i="11"/>
  <c r="M71" i="15"/>
  <c r="L71" i="15"/>
  <c r="K71" i="15"/>
  <c r="J71" i="15"/>
  <c r="I71" i="15"/>
  <c r="M70" i="15"/>
  <c r="L70" i="15"/>
  <c r="K70" i="15"/>
  <c r="J70" i="15"/>
  <c r="I70" i="15"/>
  <c r="M69" i="15"/>
  <c r="L69" i="15"/>
  <c r="K69" i="15"/>
  <c r="J69" i="15"/>
  <c r="I69" i="15"/>
  <c r="M68" i="15"/>
  <c r="L68" i="15"/>
  <c r="K68" i="15"/>
  <c r="J68" i="15"/>
  <c r="N68" i="15" s="1"/>
  <c r="I68" i="15"/>
  <c r="M67" i="15"/>
  <c r="L67" i="15"/>
  <c r="K67" i="15"/>
  <c r="J67" i="15"/>
  <c r="I67" i="15"/>
  <c r="M71" i="10"/>
  <c r="L71" i="10"/>
  <c r="K71" i="10"/>
  <c r="J71" i="10"/>
  <c r="I71" i="10"/>
  <c r="M70" i="10"/>
  <c r="L70" i="10"/>
  <c r="K70" i="10"/>
  <c r="J70" i="10"/>
  <c r="I70" i="10"/>
  <c r="M69" i="10"/>
  <c r="L69" i="10"/>
  <c r="K69" i="10"/>
  <c r="J69" i="10"/>
  <c r="N69" i="10" s="1"/>
  <c r="I69" i="10"/>
  <c r="M68" i="10"/>
  <c r="L68" i="10"/>
  <c r="K68" i="10"/>
  <c r="J68" i="10"/>
  <c r="I68" i="10"/>
  <c r="M67" i="10"/>
  <c r="L67" i="10"/>
  <c r="K67" i="10"/>
  <c r="J67" i="10"/>
  <c r="I67" i="10"/>
  <c r="M69" i="7"/>
  <c r="L69" i="7"/>
  <c r="K69" i="7"/>
  <c r="J69" i="7"/>
  <c r="I69" i="7"/>
  <c r="M68" i="7"/>
  <c r="L68" i="7"/>
  <c r="K68" i="7"/>
  <c r="J68" i="7"/>
  <c r="I68" i="7"/>
  <c r="M67" i="7"/>
  <c r="L67" i="7"/>
  <c r="K67" i="7"/>
  <c r="J67" i="7"/>
  <c r="I67" i="7"/>
  <c r="M66" i="7"/>
  <c r="L66" i="7"/>
  <c r="K66" i="7"/>
  <c r="J66" i="7"/>
  <c r="I66" i="7"/>
  <c r="M65" i="7"/>
  <c r="L65" i="7"/>
  <c r="K65" i="7"/>
  <c r="J65" i="7"/>
  <c r="I65" i="7"/>
  <c r="M69" i="14"/>
  <c r="L69" i="14"/>
  <c r="K69" i="14"/>
  <c r="J69" i="14"/>
  <c r="I69" i="14"/>
  <c r="M70" i="4"/>
  <c r="L70" i="4"/>
  <c r="K70" i="4"/>
  <c r="J70" i="4"/>
  <c r="I70" i="4"/>
  <c r="M6" i="8"/>
  <c r="L6" i="8"/>
  <c r="K6" i="8"/>
  <c r="J6" i="8"/>
  <c r="N6" i="8" s="1"/>
  <c r="I6" i="8"/>
  <c r="M113" i="3"/>
  <c r="L113" i="3"/>
  <c r="K113" i="3"/>
  <c r="J113" i="3"/>
  <c r="I113" i="3"/>
  <c r="M109" i="6"/>
  <c r="L109" i="6"/>
  <c r="K109" i="6"/>
  <c r="J109" i="6"/>
  <c r="I109" i="6"/>
  <c r="M122" i="16"/>
  <c r="L122" i="16"/>
  <c r="K122" i="16"/>
  <c r="J122" i="16"/>
  <c r="I122" i="16"/>
  <c r="M122" i="1"/>
  <c r="L122" i="1"/>
  <c r="K122" i="1"/>
  <c r="J122" i="1"/>
  <c r="I122" i="1"/>
  <c r="N67" i="12" l="1"/>
  <c r="N71" i="12"/>
  <c r="N68" i="12"/>
  <c r="N69" i="12"/>
  <c r="N70" i="15"/>
  <c r="N69" i="15"/>
  <c r="N67" i="15"/>
  <c r="N71" i="15"/>
  <c r="N68" i="10"/>
  <c r="N70" i="10"/>
  <c r="N67" i="10"/>
  <c r="N71" i="10"/>
  <c r="N65" i="7"/>
  <c r="N69" i="7"/>
  <c r="N70" i="4"/>
  <c r="N113" i="3"/>
  <c r="N109" i="6"/>
  <c r="N122" i="16"/>
  <c r="N122" i="1"/>
  <c r="N65" i="11"/>
  <c r="N66" i="11"/>
  <c r="N67" i="11"/>
  <c r="N68" i="11"/>
  <c r="N67" i="7"/>
  <c r="N66" i="7"/>
  <c r="N68" i="7"/>
  <c r="N69" i="14"/>
  <c r="M164" i="16"/>
  <c r="L164" i="16"/>
  <c r="K164" i="16"/>
  <c r="J164" i="16"/>
  <c r="I164" i="16"/>
  <c r="M162" i="16"/>
  <c r="L162" i="16"/>
  <c r="K162" i="16"/>
  <c r="J162" i="16"/>
  <c r="I162" i="16"/>
  <c r="M125" i="16"/>
  <c r="L125" i="16"/>
  <c r="K125" i="16"/>
  <c r="J125" i="16"/>
  <c r="I125" i="16"/>
  <c r="M123" i="16"/>
  <c r="L123" i="16"/>
  <c r="K123" i="16"/>
  <c r="J123" i="16"/>
  <c r="I123" i="16"/>
  <c r="M121" i="16"/>
  <c r="L121" i="16"/>
  <c r="K121" i="16"/>
  <c r="J121" i="16"/>
  <c r="I121" i="16"/>
  <c r="M117" i="16"/>
  <c r="L117" i="16"/>
  <c r="K117" i="16"/>
  <c r="J117" i="16"/>
  <c r="I117" i="16"/>
  <c r="M115" i="16"/>
  <c r="L115" i="16"/>
  <c r="K115" i="16"/>
  <c r="J115" i="16"/>
  <c r="I115" i="16"/>
  <c r="M108" i="16"/>
  <c r="L108" i="16"/>
  <c r="K108" i="16"/>
  <c r="J108" i="16"/>
  <c r="I108" i="16"/>
  <c r="M104" i="16"/>
  <c r="L104" i="16"/>
  <c r="K104" i="16"/>
  <c r="J104" i="16"/>
  <c r="I104" i="16"/>
  <c r="I103" i="16"/>
  <c r="D103" i="16"/>
  <c r="K103" i="16" s="1"/>
  <c r="I101" i="16"/>
  <c r="D101" i="16"/>
  <c r="J101" i="16" s="1"/>
  <c r="M99" i="16"/>
  <c r="L99" i="16"/>
  <c r="K99" i="16"/>
  <c r="J99" i="16"/>
  <c r="I99" i="16"/>
  <c r="M98" i="16"/>
  <c r="L98" i="16"/>
  <c r="K98" i="16"/>
  <c r="J98" i="16"/>
  <c r="I98" i="16"/>
  <c r="M91" i="16"/>
  <c r="L91" i="16"/>
  <c r="K91" i="16"/>
  <c r="J91" i="16"/>
  <c r="I91" i="16"/>
  <c r="I87" i="16"/>
  <c r="D87" i="16"/>
  <c r="M87" i="16" s="1"/>
  <c r="I81" i="16"/>
  <c r="D81" i="16"/>
  <c r="L81" i="16" s="1"/>
  <c r="M78" i="16"/>
  <c r="L78" i="16"/>
  <c r="K78" i="16"/>
  <c r="J78" i="16"/>
  <c r="I78" i="16"/>
  <c r="M74" i="16"/>
  <c r="L74" i="16"/>
  <c r="K74" i="16"/>
  <c r="J74" i="16"/>
  <c r="I74" i="16"/>
  <c r="I73" i="16"/>
  <c r="D73" i="16"/>
  <c r="K73" i="16" s="1"/>
  <c r="I71" i="16"/>
  <c r="D71" i="16"/>
  <c r="J71" i="16" s="1"/>
  <c r="M62" i="16"/>
  <c r="L62" i="16"/>
  <c r="K62" i="16"/>
  <c r="J62" i="16"/>
  <c r="I62" i="16"/>
  <c r="I61" i="16"/>
  <c r="I59" i="16"/>
  <c r="D59" i="16"/>
  <c r="L59" i="16" s="1"/>
  <c r="I57" i="16"/>
  <c r="D57" i="16"/>
  <c r="K57" i="16" s="1"/>
  <c r="M51" i="16"/>
  <c r="L51" i="16"/>
  <c r="K51" i="16"/>
  <c r="J51" i="16"/>
  <c r="I51" i="16"/>
  <c r="M45" i="16"/>
  <c r="L45" i="16"/>
  <c r="K45" i="16"/>
  <c r="J45" i="16"/>
  <c r="I45" i="16"/>
  <c r="M42" i="16"/>
  <c r="L42" i="16"/>
  <c r="K42" i="16"/>
  <c r="J42" i="16"/>
  <c r="I42" i="16"/>
  <c r="M37" i="16"/>
  <c r="L37" i="16"/>
  <c r="K37" i="16"/>
  <c r="J37" i="16"/>
  <c r="I37" i="16"/>
  <c r="I36" i="16"/>
  <c r="D36" i="16"/>
  <c r="L36" i="16" s="1"/>
  <c r="I34" i="16"/>
  <c r="D34" i="16"/>
  <c r="K34" i="16" s="1"/>
  <c r="I29" i="16"/>
  <c r="I26" i="16"/>
  <c r="D26" i="16"/>
  <c r="D29" i="16" s="1"/>
  <c r="M81" i="15"/>
  <c r="L81" i="15"/>
  <c r="K81" i="15"/>
  <c r="J81" i="15"/>
  <c r="I81" i="15"/>
  <c r="I79" i="15"/>
  <c r="D79" i="15"/>
  <c r="J79" i="15" s="1"/>
  <c r="M78" i="15"/>
  <c r="L78" i="15"/>
  <c r="K78" i="15"/>
  <c r="J78" i="15"/>
  <c r="I78" i="15"/>
  <c r="M77" i="15"/>
  <c r="L77" i="15"/>
  <c r="K77" i="15"/>
  <c r="J77" i="15"/>
  <c r="I77" i="15"/>
  <c r="M76" i="15"/>
  <c r="L76" i="15"/>
  <c r="K76" i="15"/>
  <c r="J76" i="15"/>
  <c r="I76" i="15"/>
  <c r="M74" i="15"/>
  <c r="L74" i="15"/>
  <c r="K74" i="15"/>
  <c r="J74" i="15"/>
  <c r="I74" i="15"/>
  <c r="M73" i="15"/>
  <c r="L73" i="15"/>
  <c r="K73" i="15"/>
  <c r="J73" i="15"/>
  <c r="I73" i="15"/>
  <c r="M65" i="15"/>
  <c r="L65" i="15"/>
  <c r="K65" i="15"/>
  <c r="J65" i="15"/>
  <c r="I65" i="15"/>
  <c r="M64" i="15"/>
  <c r="L64" i="15"/>
  <c r="K64" i="15"/>
  <c r="J64" i="15"/>
  <c r="I64" i="15"/>
  <c r="M63" i="15"/>
  <c r="L63" i="15"/>
  <c r="K63" i="15"/>
  <c r="J63" i="15"/>
  <c r="I63" i="15"/>
  <c r="I62" i="15"/>
  <c r="D62" i="15"/>
  <c r="M62" i="15" s="1"/>
  <c r="I61" i="15"/>
  <c r="D61" i="15"/>
  <c r="L61" i="15" s="1"/>
  <c r="M60" i="15"/>
  <c r="L60" i="15"/>
  <c r="K60" i="15"/>
  <c r="J60" i="15"/>
  <c r="I60" i="15"/>
  <c r="M58" i="15"/>
  <c r="L58" i="15"/>
  <c r="K58" i="15"/>
  <c r="J58" i="15"/>
  <c r="I58" i="15"/>
  <c r="M56" i="15"/>
  <c r="L56" i="15"/>
  <c r="K56" i="15"/>
  <c r="J56" i="15"/>
  <c r="I56" i="15"/>
  <c r="M55" i="15"/>
  <c r="L55" i="15"/>
  <c r="K55" i="15"/>
  <c r="J55" i="15"/>
  <c r="I55" i="15"/>
  <c r="M54" i="15"/>
  <c r="L54" i="15"/>
  <c r="K54" i="15"/>
  <c r="J54" i="15"/>
  <c r="I54" i="15"/>
  <c r="J53" i="15"/>
  <c r="I53" i="15"/>
  <c r="D53" i="15"/>
  <c r="M53" i="15" s="1"/>
  <c r="I52" i="15"/>
  <c r="D52" i="15"/>
  <c r="L52" i="15" s="1"/>
  <c r="M50" i="15"/>
  <c r="L50" i="15"/>
  <c r="K50" i="15"/>
  <c r="J50" i="15"/>
  <c r="I50" i="15"/>
  <c r="M49" i="15"/>
  <c r="L49" i="15"/>
  <c r="K49" i="15"/>
  <c r="J49" i="15"/>
  <c r="I49" i="15"/>
  <c r="M48" i="15"/>
  <c r="L48" i="15"/>
  <c r="K48" i="15"/>
  <c r="J48" i="15"/>
  <c r="I48" i="15"/>
  <c r="I47" i="15"/>
  <c r="D47" i="15"/>
  <c r="K47" i="15" s="1"/>
  <c r="I46" i="15"/>
  <c r="D46" i="15"/>
  <c r="J46" i="15" s="1"/>
  <c r="I45" i="15"/>
  <c r="D45" i="15"/>
  <c r="M45" i="15" s="1"/>
  <c r="M44" i="15"/>
  <c r="L44" i="15"/>
  <c r="K44" i="15"/>
  <c r="J44" i="15"/>
  <c r="I44" i="15"/>
  <c r="I43" i="15"/>
  <c r="D43" i="15"/>
  <c r="J43" i="15" s="1"/>
  <c r="J42" i="15"/>
  <c r="I42" i="15"/>
  <c r="D42" i="15"/>
  <c r="M42" i="15" s="1"/>
  <c r="M40" i="15"/>
  <c r="L40" i="15"/>
  <c r="K40" i="15"/>
  <c r="J40" i="15"/>
  <c r="I40" i="15"/>
  <c r="I39" i="15"/>
  <c r="I38" i="15"/>
  <c r="D38" i="15"/>
  <c r="K38" i="15" s="1"/>
  <c r="I37" i="15"/>
  <c r="D37" i="15"/>
  <c r="D39" i="15" s="1"/>
  <c r="M35" i="15"/>
  <c r="L35" i="15"/>
  <c r="K35" i="15"/>
  <c r="J35" i="15"/>
  <c r="I35" i="15"/>
  <c r="M34" i="15"/>
  <c r="L34" i="15"/>
  <c r="K34" i="15"/>
  <c r="J34" i="15"/>
  <c r="I34" i="15"/>
  <c r="M33" i="15"/>
  <c r="L33" i="15"/>
  <c r="K33" i="15"/>
  <c r="J33" i="15"/>
  <c r="I33" i="15"/>
  <c r="M32" i="15"/>
  <c r="L32" i="15"/>
  <c r="K32" i="15"/>
  <c r="J32" i="15"/>
  <c r="I32" i="15"/>
  <c r="I31" i="15"/>
  <c r="D31" i="15"/>
  <c r="K31" i="15" s="1"/>
  <c r="K30" i="15"/>
  <c r="I30" i="15"/>
  <c r="D30" i="15"/>
  <c r="J30" i="15" s="1"/>
  <c r="I28" i="15"/>
  <c r="D28" i="15"/>
  <c r="K28" i="15" s="1"/>
  <c r="I27" i="15"/>
  <c r="D27" i="15"/>
  <c r="J27" i="15" s="1"/>
  <c r="M75" i="14"/>
  <c r="L75" i="14"/>
  <c r="K75" i="14"/>
  <c r="J75" i="14"/>
  <c r="I75" i="14"/>
  <c r="M73" i="14"/>
  <c r="L73" i="14"/>
  <c r="K73" i="14"/>
  <c r="J73" i="14"/>
  <c r="I73" i="14"/>
  <c r="M72" i="14"/>
  <c r="L72" i="14"/>
  <c r="K72" i="14"/>
  <c r="J72" i="14"/>
  <c r="I72" i="14"/>
  <c r="M70" i="14"/>
  <c r="L70" i="14"/>
  <c r="K70" i="14"/>
  <c r="J70" i="14"/>
  <c r="I70" i="14"/>
  <c r="M68" i="14"/>
  <c r="L68" i="14"/>
  <c r="K68" i="14"/>
  <c r="J68" i="14"/>
  <c r="I68" i="14"/>
  <c r="M67" i="14"/>
  <c r="L67" i="14"/>
  <c r="K67" i="14"/>
  <c r="J67" i="14"/>
  <c r="I67" i="14"/>
  <c r="M66" i="14"/>
  <c r="L66" i="14"/>
  <c r="K66" i="14"/>
  <c r="J66" i="14"/>
  <c r="I66" i="14"/>
  <c r="M64" i="14"/>
  <c r="L64" i="14"/>
  <c r="K64" i="14"/>
  <c r="J64" i="14"/>
  <c r="I64" i="14"/>
  <c r="M63" i="14"/>
  <c r="L63" i="14"/>
  <c r="K63" i="14"/>
  <c r="J63" i="14"/>
  <c r="I63" i="14"/>
  <c r="M62" i="14"/>
  <c r="L62" i="14"/>
  <c r="K62" i="14"/>
  <c r="J62" i="14"/>
  <c r="I62" i="14"/>
  <c r="I61" i="14"/>
  <c r="D61" i="14"/>
  <c r="J61" i="14" s="1"/>
  <c r="I60" i="14"/>
  <c r="D60" i="14"/>
  <c r="M60" i="14" s="1"/>
  <c r="M59" i="14"/>
  <c r="L59" i="14"/>
  <c r="K59" i="14"/>
  <c r="J59" i="14"/>
  <c r="I59" i="14"/>
  <c r="M57" i="14"/>
  <c r="L57" i="14"/>
  <c r="K57" i="14"/>
  <c r="J57" i="14"/>
  <c r="I57" i="14"/>
  <c r="M55" i="14"/>
  <c r="L55" i="14"/>
  <c r="K55" i="14"/>
  <c r="J55" i="14"/>
  <c r="I55" i="14"/>
  <c r="M54" i="14"/>
  <c r="L54" i="14"/>
  <c r="K54" i="14"/>
  <c r="J54" i="14"/>
  <c r="I54" i="14"/>
  <c r="M53" i="14"/>
  <c r="L53" i="14"/>
  <c r="K53" i="14"/>
  <c r="J53" i="14"/>
  <c r="I53" i="14"/>
  <c r="I52" i="14"/>
  <c r="D52" i="14"/>
  <c r="J52" i="14" s="1"/>
  <c r="K51" i="14"/>
  <c r="I51" i="14"/>
  <c r="D51" i="14"/>
  <c r="M51" i="14" s="1"/>
  <c r="M49" i="14"/>
  <c r="L49" i="14"/>
  <c r="K49" i="14"/>
  <c r="J49" i="14"/>
  <c r="I49" i="14"/>
  <c r="M48" i="14"/>
  <c r="L48" i="14"/>
  <c r="K48" i="14"/>
  <c r="J48" i="14"/>
  <c r="I48" i="14"/>
  <c r="M47" i="14"/>
  <c r="L47" i="14"/>
  <c r="K47" i="14"/>
  <c r="J47" i="14"/>
  <c r="I47" i="14"/>
  <c r="I46" i="14"/>
  <c r="D46" i="14"/>
  <c r="L46" i="14" s="1"/>
  <c r="I45" i="14"/>
  <c r="D45" i="14"/>
  <c r="K45" i="14" s="1"/>
  <c r="M44" i="14"/>
  <c r="L44" i="14"/>
  <c r="K44" i="14"/>
  <c r="J44" i="14"/>
  <c r="I44" i="14"/>
  <c r="M43" i="14"/>
  <c r="L43" i="14"/>
  <c r="K43" i="14"/>
  <c r="J43" i="14"/>
  <c r="I43" i="14"/>
  <c r="I42" i="14"/>
  <c r="D42" i="14"/>
  <c r="J42" i="14" s="1"/>
  <c r="I41" i="14"/>
  <c r="D41" i="14"/>
  <c r="M41" i="14" s="1"/>
  <c r="M39" i="14"/>
  <c r="L39" i="14"/>
  <c r="K39" i="14"/>
  <c r="J39" i="14"/>
  <c r="I39" i="14"/>
  <c r="I38" i="14"/>
  <c r="I37" i="14"/>
  <c r="D37" i="14"/>
  <c r="K37" i="14" s="1"/>
  <c r="I36" i="14"/>
  <c r="D36" i="14"/>
  <c r="K36" i="14" s="1"/>
  <c r="M34" i="14"/>
  <c r="L34" i="14"/>
  <c r="K34" i="14"/>
  <c r="J34" i="14"/>
  <c r="I34" i="14"/>
  <c r="M33" i="14"/>
  <c r="L33" i="14"/>
  <c r="K33" i="14"/>
  <c r="J33" i="14"/>
  <c r="I33" i="14"/>
  <c r="M32" i="14"/>
  <c r="L32" i="14"/>
  <c r="K32" i="14"/>
  <c r="J32" i="14"/>
  <c r="I32" i="14"/>
  <c r="M31" i="14"/>
  <c r="L31" i="14"/>
  <c r="K31" i="14"/>
  <c r="J31" i="14"/>
  <c r="I31" i="14"/>
  <c r="I30" i="14"/>
  <c r="D30" i="14"/>
  <c r="K30" i="14" s="1"/>
  <c r="I29" i="14"/>
  <c r="D29" i="14"/>
  <c r="J29" i="14" s="1"/>
  <c r="I27" i="14"/>
  <c r="I26" i="14"/>
  <c r="D26" i="14"/>
  <c r="J26" i="14" s="1"/>
  <c r="M9" i="9"/>
  <c r="L9" i="9"/>
  <c r="K9" i="9"/>
  <c r="J9" i="9"/>
  <c r="I9" i="9"/>
  <c r="K46" i="15" l="1"/>
  <c r="J52" i="15"/>
  <c r="K43" i="15"/>
  <c r="J45" i="15"/>
  <c r="N54" i="15"/>
  <c r="N60" i="15"/>
  <c r="K62" i="15"/>
  <c r="N65" i="15"/>
  <c r="N77" i="15"/>
  <c r="K27" i="15"/>
  <c r="N35" i="15"/>
  <c r="N32" i="15"/>
  <c r="N48" i="15"/>
  <c r="N73" i="15"/>
  <c r="N72" i="15" s="1"/>
  <c r="N78" i="15"/>
  <c r="N81" i="15"/>
  <c r="N80" i="15" s="1"/>
  <c r="N33" i="15"/>
  <c r="K37" i="15"/>
  <c r="K42" i="15"/>
  <c r="K45" i="15"/>
  <c r="N49" i="15"/>
  <c r="M52" i="15"/>
  <c r="K53" i="15"/>
  <c r="N56" i="15"/>
  <c r="J61" i="15"/>
  <c r="N63" i="15"/>
  <c r="N74" i="15"/>
  <c r="M61" i="15"/>
  <c r="N55" i="15"/>
  <c r="N34" i="15"/>
  <c r="N40" i="15"/>
  <c r="N44" i="15"/>
  <c r="N50" i="15"/>
  <c r="N58" i="15"/>
  <c r="N57" i="15" s="1"/>
  <c r="K61" i="15"/>
  <c r="J62" i="15"/>
  <c r="N64" i="15"/>
  <c r="N76" i="15"/>
  <c r="K79" i="15"/>
  <c r="N59" i="14"/>
  <c r="N47" i="14"/>
  <c r="N53" i="14"/>
  <c r="K41" i="14"/>
  <c r="N32" i="14"/>
  <c r="N64" i="14"/>
  <c r="N70" i="14"/>
  <c r="J59" i="16"/>
  <c r="N123" i="16"/>
  <c r="M36" i="16"/>
  <c r="N45" i="16"/>
  <c r="N62" i="16"/>
  <c r="N98" i="16"/>
  <c r="N33" i="14"/>
  <c r="N39" i="14"/>
  <c r="N72" i="14"/>
  <c r="N34" i="14"/>
  <c r="D38" i="14"/>
  <c r="M38" i="14" s="1"/>
  <c r="N44" i="14"/>
  <c r="K46" i="14"/>
  <c r="N49" i="14"/>
  <c r="N55" i="14"/>
  <c r="K60" i="14"/>
  <c r="N62" i="14"/>
  <c r="N67" i="14"/>
  <c r="N73" i="14"/>
  <c r="N43" i="14"/>
  <c r="N48" i="14"/>
  <c r="N66" i="14"/>
  <c r="D27" i="14"/>
  <c r="K27" i="14" s="1"/>
  <c r="K29" i="14"/>
  <c r="N31" i="14"/>
  <c r="J41" i="14"/>
  <c r="K42" i="14"/>
  <c r="N57" i="14"/>
  <c r="N56" i="14" s="1"/>
  <c r="N63" i="14"/>
  <c r="N68" i="14"/>
  <c r="N75" i="14"/>
  <c r="N74" i="14" s="1"/>
  <c r="M46" i="14"/>
  <c r="K26" i="14"/>
  <c r="J46" i="14"/>
  <c r="J51" i="14"/>
  <c r="K52" i="14"/>
  <c r="J60" i="14"/>
  <c r="K61" i="14"/>
  <c r="N51" i="16"/>
  <c r="N125" i="16"/>
  <c r="N37" i="16"/>
  <c r="N78" i="16"/>
  <c r="N117" i="16"/>
  <c r="N116" i="16" s="1"/>
  <c r="N162" i="16"/>
  <c r="N74" i="16"/>
  <c r="N99" i="16"/>
  <c r="N115" i="16"/>
  <c r="N42" i="16"/>
  <c r="N91" i="16"/>
  <c r="K101" i="16"/>
  <c r="N104" i="16"/>
  <c r="N121" i="16"/>
  <c r="N120" i="16" s="1"/>
  <c r="N164" i="16"/>
  <c r="N163" i="16" s="1"/>
  <c r="M59" i="16"/>
  <c r="J81" i="16"/>
  <c r="J87" i="16"/>
  <c r="J36" i="16"/>
  <c r="K71" i="16"/>
  <c r="M81" i="16"/>
  <c r="K87" i="16"/>
  <c r="N108" i="16"/>
  <c r="L29" i="16"/>
  <c r="M29" i="16"/>
  <c r="K29" i="16"/>
  <c r="J29" i="16"/>
  <c r="L34" i="16"/>
  <c r="M26" i="16"/>
  <c r="M34" i="16"/>
  <c r="M57" i="16"/>
  <c r="L71" i="16"/>
  <c r="M73" i="16"/>
  <c r="L101" i="16"/>
  <c r="M103" i="16"/>
  <c r="L26" i="16"/>
  <c r="L57" i="16"/>
  <c r="L73" i="16"/>
  <c r="L103" i="16"/>
  <c r="J26" i="16"/>
  <c r="J34" i="16"/>
  <c r="K36" i="16"/>
  <c r="J57" i="16"/>
  <c r="K59" i="16"/>
  <c r="D61" i="16"/>
  <c r="M71" i="16"/>
  <c r="J73" i="16"/>
  <c r="K81" i="16"/>
  <c r="L87" i="16"/>
  <c r="M101" i="16"/>
  <c r="J103" i="16"/>
  <c r="K26" i="16"/>
  <c r="L39" i="15"/>
  <c r="J39" i="15"/>
  <c r="M39" i="15"/>
  <c r="K39" i="15"/>
  <c r="N66" i="15"/>
  <c r="L28" i="15"/>
  <c r="L47" i="15"/>
  <c r="L27" i="15"/>
  <c r="L37" i="15"/>
  <c r="M38" i="15"/>
  <c r="L43" i="15"/>
  <c r="L79" i="15"/>
  <c r="M27" i="15"/>
  <c r="J28" i="15"/>
  <c r="M30" i="15"/>
  <c r="J31" i="15"/>
  <c r="M37" i="15"/>
  <c r="J38" i="15"/>
  <c r="N38" i="15" s="1"/>
  <c r="L42" i="15"/>
  <c r="M43" i="15"/>
  <c r="N43" i="15" s="1"/>
  <c r="L45" i="15"/>
  <c r="M46" i="15"/>
  <c r="J47" i="15"/>
  <c r="K52" i="15"/>
  <c r="N52" i="15" s="1"/>
  <c r="L53" i="15"/>
  <c r="L62" i="15"/>
  <c r="M79" i="15"/>
  <c r="L31" i="15"/>
  <c r="L38" i="15"/>
  <c r="M28" i="15"/>
  <c r="L30" i="15"/>
  <c r="N30" i="15" s="1"/>
  <c r="M31" i="15"/>
  <c r="L46" i="15"/>
  <c r="M47" i="15"/>
  <c r="J37" i="15"/>
  <c r="N54" i="14"/>
  <c r="L38" i="14"/>
  <c r="L26" i="14"/>
  <c r="L29" i="14"/>
  <c r="M30" i="14"/>
  <c r="L36" i="14"/>
  <c r="M37" i="14"/>
  <c r="L42" i="14"/>
  <c r="M45" i="14"/>
  <c r="L52" i="14"/>
  <c r="L61" i="14"/>
  <c r="L37" i="14"/>
  <c r="M29" i="14"/>
  <c r="J30" i="14"/>
  <c r="M36" i="14"/>
  <c r="J37" i="14"/>
  <c r="L41" i="14"/>
  <c r="M42" i="14"/>
  <c r="J45" i="14"/>
  <c r="L51" i="14"/>
  <c r="M52" i="14"/>
  <c r="L60" i="14"/>
  <c r="M61" i="14"/>
  <c r="L30" i="14"/>
  <c r="L45" i="14"/>
  <c r="M26" i="14"/>
  <c r="J36" i="14"/>
  <c r="N9" i="9"/>
  <c r="N79" i="15" l="1"/>
  <c r="N75" i="15" s="1"/>
  <c r="N61" i="15"/>
  <c r="N59" i="15" s="1"/>
  <c r="N53" i="15"/>
  <c r="N62" i="15"/>
  <c r="N45" i="15"/>
  <c r="N46" i="15"/>
  <c r="N39" i="15"/>
  <c r="N42" i="15"/>
  <c r="N29" i="14"/>
  <c r="L27" i="14"/>
  <c r="J27" i="14"/>
  <c r="J38" i="14"/>
  <c r="K38" i="14"/>
  <c r="N46" i="14"/>
  <c r="M27" i="14"/>
  <c r="J81" i="14"/>
  <c r="I81" i="14" s="1"/>
  <c r="N60" i="14"/>
  <c r="N71" i="14"/>
  <c r="N124" i="16"/>
  <c r="N103" i="16"/>
  <c r="N36" i="16"/>
  <c r="N65" i="14"/>
  <c r="N41" i="14"/>
  <c r="N42" i="14"/>
  <c r="N36" i="14"/>
  <c r="N51" i="14"/>
  <c r="N27" i="14"/>
  <c r="N52" i="14"/>
  <c r="N61" i="14"/>
  <c r="N58" i="14" s="1"/>
  <c r="N59" i="16"/>
  <c r="N73" i="16"/>
  <c r="N101" i="16"/>
  <c r="N87" i="16"/>
  <c r="N81" i="16"/>
  <c r="N71" i="16"/>
  <c r="N57" i="16"/>
  <c r="N26" i="16"/>
  <c r="J168" i="16"/>
  <c r="I168" i="16" s="1"/>
  <c r="M61" i="16"/>
  <c r="L61" i="16"/>
  <c r="J61" i="16"/>
  <c r="K61" i="16"/>
  <c r="N34" i="16"/>
  <c r="N29" i="16"/>
  <c r="N28" i="15"/>
  <c r="J87" i="15"/>
  <c r="I87" i="15" s="1"/>
  <c r="N51" i="15"/>
  <c r="N31" i="15"/>
  <c r="N29" i="15" s="1"/>
  <c r="N27" i="15"/>
  <c r="N37" i="15"/>
  <c r="N47" i="15"/>
  <c r="J86" i="15"/>
  <c r="N45" i="14"/>
  <c r="N26" i="14"/>
  <c r="N37" i="14"/>
  <c r="N30" i="14"/>
  <c r="N28" i="14" s="1"/>
  <c r="N38" i="14"/>
  <c r="J88" i="15" l="1"/>
  <c r="N41" i="15"/>
  <c r="N36" i="15"/>
  <c r="O36" i="15" s="1"/>
  <c r="J80" i="14"/>
  <c r="J82" i="14" s="1"/>
  <c r="N40" i="14"/>
  <c r="N100" i="16"/>
  <c r="N33" i="16"/>
  <c r="N35" i="14"/>
  <c r="N50" i="14"/>
  <c r="N70" i="16"/>
  <c r="N61" i="16"/>
  <c r="N56" i="16" s="1"/>
  <c r="J167" i="16"/>
  <c r="J169" i="16" s="1"/>
  <c r="D45" i="12"/>
  <c r="I79" i="12"/>
  <c r="D79" i="12"/>
  <c r="J79" i="12" s="1"/>
  <c r="M78" i="12"/>
  <c r="L78" i="12"/>
  <c r="K78" i="12"/>
  <c r="J78" i="12"/>
  <c r="I78" i="12"/>
  <c r="M77" i="12"/>
  <c r="L77" i="12"/>
  <c r="K77" i="12"/>
  <c r="J77" i="12"/>
  <c r="I77" i="12"/>
  <c r="M76" i="12"/>
  <c r="L76" i="12"/>
  <c r="K76" i="12"/>
  <c r="J76" i="12"/>
  <c r="I76" i="12"/>
  <c r="M81" i="12"/>
  <c r="L81" i="12"/>
  <c r="K81" i="12"/>
  <c r="J81" i="12"/>
  <c r="I81" i="12"/>
  <c r="M74" i="12"/>
  <c r="L74" i="12"/>
  <c r="K74" i="12"/>
  <c r="J74" i="12"/>
  <c r="I74" i="12"/>
  <c r="M73" i="12"/>
  <c r="L73" i="12"/>
  <c r="K73" i="12"/>
  <c r="J73" i="12"/>
  <c r="I73" i="12"/>
  <c r="M65" i="12"/>
  <c r="L65" i="12"/>
  <c r="K65" i="12"/>
  <c r="J65" i="12"/>
  <c r="I65" i="12"/>
  <c r="M64" i="12"/>
  <c r="L64" i="12"/>
  <c r="K64" i="12"/>
  <c r="J64" i="12"/>
  <c r="I64" i="12"/>
  <c r="M63" i="12"/>
  <c r="L63" i="12"/>
  <c r="K63" i="12"/>
  <c r="J63" i="12"/>
  <c r="I63" i="12"/>
  <c r="I62" i="12"/>
  <c r="D62" i="12"/>
  <c r="J62" i="12" s="1"/>
  <c r="I61" i="12"/>
  <c r="D61" i="12"/>
  <c r="M61" i="12" s="1"/>
  <c r="M60" i="12"/>
  <c r="L60" i="12"/>
  <c r="K60" i="12"/>
  <c r="J60" i="12"/>
  <c r="I60" i="12"/>
  <c r="M58" i="12"/>
  <c r="L58" i="12"/>
  <c r="K58" i="12"/>
  <c r="J58" i="12"/>
  <c r="I58" i="12"/>
  <c r="M56" i="12"/>
  <c r="L56" i="12"/>
  <c r="K56" i="12"/>
  <c r="J56" i="12"/>
  <c r="I56" i="12"/>
  <c r="M55" i="12"/>
  <c r="L55" i="12"/>
  <c r="K55" i="12"/>
  <c r="J55" i="12"/>
  <c r="I55" i="12"/>
  <c r="M54" i="12"/>
  <c r="L54" i="12"/>
  <c r="K54" i="12"/>
  <c r="J54" i="12"/>
  <c r="I54" i="12"/>
  <c r="I53" i="12"/>
  <c r="D53" i="12"/>
  <c r="J53" i="12" s="1"/>
  <c r="I52" i="12"/>
  <c r="D52" i="12"/>
  <c r="M52" i="12" s="1"/>
  <c r="M50" i="12"/>
  <c r="L50" i="12"/>
  <c r="K50" i="12"/>
  <c r="J50" i="12"/>
  <c r="I50" i="12"/>
  <c r="M49" i="12"/>
  <c r="L49" i="12"/>
  <c r="K49" i="12"/>
  <c r="J49" i="12"/>
  <c r="I49" i="12"/>
  <c r="M48" i="12"/>
  <c r="L48" i="12"/>
  <c r="K48" i="12"/>
  <c r="J48" i="12"/>
  <c r="I48" i="12"/>
  <c r="I47" i="12"/>
  <c r="D47" i="12"/>
  <c r="L47" i="12" s="1"/>
  <c r="I46" i="12"/>
  <c r="D46" i="12"/>
  <c r="K46" i="12" s="1"/>
  <c r="M45" i="12"/>
  <c r="L45" i="12"/>
  <c r="K45" i="12"/>
  <c r="J45" i="12"/>
  <c r="I45" i="12"/>
  <c r="M44" i="12"/>
  <c r="L44" i="12"/>
  <c r="K44" i="12"/>
  <c r="J44" i="12"/>
  <c r="I44" i="12"/>
  <c r="I43" i="12"/>
  <c r="D43" i="12"/>
  <c r="J43" i="12" s="1"/>
  <c r="I42" i="12"/>
  <c r="D42" i="12"/>
  <c r="M42" i="12" s="1"/>
  <c r="M40" i="12"/>
  <c r="L40" i="12"/>
  <c r="K40" i="12"/>
  <c r="J40" i="12"/>
  <c r="I40" i="12"/>
  <c r="I39" i="12"/>
  <c r="I38" i="12"/>
  <c r="D38" i="12"/>
  <c r="K38" i="12" s="1"/>
  <c r="I37" i="12"/>
  <c r="D37" i="12"/>
  <c r="M37" i="12" s="1"/>
  <c r="M35" i="12"/>
  <c r="L35" i="12"/>
  <c r="K35" i="12"/>
  <c r="J35" i="12"/>
  <c r="I35" i="12"/>
  <c r="M34" i="12"/>
  <c r="L34" i="12"/>
  <c r="K34" i="12"/>
  <c r="J34" i="12"/>
  <c r="I34" i="12"/>
  <c r="M33" i="12"/>
  <c r="L33" i="12"/>
  <c r="K33" i="12"/>
  <c r="J33" i="12"/>
  <c r="I33" i="12"/>
  <c r="M32" i="12"/>
  <c r="L32" i="12"/>
  <c r="K32" i="12"/>
  <c r="J32" i="12"/>
  <c r="I32" i="12"/>
  <c r="I31" i="12"/>
  <c r="D31" i="12"/>
  <c r="K31" i="12" s="1"/>
  <c r="I30" i="12"/>
  <c r="D30" i="12"/>
  <c r="J30" i="12" s="1"/>
  <c r="I28" i="12"/>
  <c r="I27" i="12"/>
  <c r="D27" i="12"/>
  <c r="J27" i="12" s="1"/>
  <c r="D45" i="11"/>
  <c r="M45" i="11" s="1"/>
  <c r="I77" i="11"/>
  <c r="D77" i="11"/>
  <c r="J77" i="11" s="1"/>
  <c r="M76" i="11"/>
  <c r="L76" i="11"/>
  <c r="K76" i="11"/>
  <c r="J76" i="11"/>
  <c r="I76" i="11"/>
  <c r="M75" i="11"/>
  <c r="L75" i="11"/>
  <c r="K75" i="11"/>
  <c r="J75" i="11"/>
  <c r="I75" i="11"/>
  <c r="M74" i="11"/>
  <c r="L74" i="11"/>
  <c r="K74" i="11"/>
  <c r="J74" i="11"/>
  <c r="I74" i="11"/>
  <c r="M79" i="11"/>
  <c r="L79" i="11"/>
  <c r="K79" i="11"/>
  <c r="J79" i="11"/>
  <c r="I79" i="11"/>
  <c r="M72" i="11"/>
  <c r="L72" i="11"/>
  <c r="K72" i="11"/>
  <c r="J72" i="11"/>
  <c r="I72" i="11"/>
  <c r="M71" i="11"/>
  <c r="L71" i="11"/>
  <c r="K71" i="11"/>
  <c r="J71" i="11"/>
  <c r="I71" i="11"/>
  <c r="M63" i="11"/>
  <c r="L63" i="11"/>
  <c r="K63" i="11"/>
  <c r="J63" i="11"/>
  <c r="I63" i="11"/>
  <c r="M62" i="11"/>
  <c r="L62" i="11"/>
  <c r="K62" i="11"/>
  <c r="J62" i="11"/>
  <c r="I62" i="11"/>
  <c r="M61" i="11"/>
  <c r="L61" i="11"/>
  <c r="K61" i="11"/>
  <c r="J61" i="11"/>
  <c r="I61" i="11"/>
  <c r="I60" i="11"/>
  <c r="D60" i="11"/>
  <c r="M60" i="11" s="1"/>
  <c r="I59" i="11"/>
  <c r="D59" i="11"/>
  <c r="L59" i="11" s="1"/>
  <c r="M58" i="11"/>
  <c r="L58" i="11"/>
  <c r="K58" i="11"/>
  <c r="J58" i="11"/>
  <c r="I58" i="11"/>
  <c r="M54" i="11"/>
  <c r="L54" i="11"/>
  <c r="K54" i="11"/>
  <c r="J54" i="11"/>
  <c r="I54" i="11"/>
  <c r="M53" i="11"/>
  <c r="L53" i="11"/>
  <c r="K53" i="11"/>
  <c r="J53" i="11"/>
  <c r="I53" i="11"/>
  <c r="I52" i="11"/>
  <c r="D52" i="11"/>
  <c r="I51" i="11"/>
  <c r="D51" i="11"/>
  <c r="J51" i="11" s="1"/>
  <c r="M49" i="11"/>
  <c r="L49" i="11"/>
  <c r="K49" i="11"/>
  <c r="J49" i="11"/>
  <c r="I49" i="11"/>
  <c r="M48" i="11"/>
  <c r="L48" i="11"/>
  <c r="K48" i="11"/>
  <c r="J48" i="11"/>
  <c r="I48" i="11"/>
  <c r="I47" i="11"/>
  <c r="D47" i="11"/>
  <c r="L47" i="11" s="1"/>
  <c r="I46" i="11"/>
  <c r="D46" i="11"/>
  <c r="J46" i="11" s="1"/>
  <c r="L45" i="11"/>
  <c r="K45" i="11"/>
  <c r="J45" i="11"/>
  <c r="I45" i="11"/>
  <c r="M44" i="11"/>
  <c r="L44" i="11"/>
  <c r="K44" i="11"/>
  <c r="J44" i="11"/>
  <c r="I44" i="11"/>
  <c r="I43" i="11"/>
  <c r="D43" i="11"/>
  <c r="M43" i="11" s="1"/>
  <c r="I42" i="11"/>
  <c r="D42" i="11"/>
  <c r="L42" i="11" s="1"/>
  <c r="M40" i="11"/>
  <c r="L40" i="11"/>
  <c r="K40" i="11"/>
  <c r="J40" i="11"/>
  <c r="I40" i="11"/>
  <c r="I39" i="11"/>
  <c r="I38" i="11"/>
  <c r="D38" i="11"/>
  <c r="J38" i="11" s="1"/>
  <c r="I37" i="11"/>
  <c r="D37" i="11"/>
  <c r="M37" i="11" s="1"/>
  <c r="M35" i="11"/>
  <c r="L35" i="11"/>
  <c r="K35" i="11"/>
  <c r="J35" i="11"/>
  <c r="I35" i="11"/>
  <c r="M34" i="11"/>
  <c r="L34" i="11"/>
  <c r="K34" i="11"/>
  <c r="J34" i="11"/>
  <c r="I34" i="11"/>
  <c r="M33" i="11"/>
  <c r="L33" i="11"/>
  <c r="K33" i="11"/>
  <c r="J33" i="11"/>
  <c r="I33" i="11"/>
  <c r="M32" i="11"/>
  <c r="L32" i="11"/>
  <c r="K32" i="11"/>
  <c r="J32" i="11"/>
  <c r="I32" i="11"/>
  <c r="I31" i="11"/>
  <c r="D31" i="11"/>
  <c r="L31" i="11" s="1"/>
  <c r="I30" i="11"/>
  <c r="D30" i="11"/>
  <c r="M30" i="11" s="1"/>
  <c r="I28" i="11"/>
  <c r="I27" i="11"/>
  <c r="D27" i="11"/>
  <c r="M27" i="11" s="1"/>
  <c r="I79" i="10"/>
  <c r="D79" i="10"/>
  <c r="J79" i="10" s="1"/>
  <c r="I78" i="10"/>
  <c r="D45" i="10"/>
  <c r="J78" i="10"/>
  <c r="K78" i="10"/>
  <c r="L78" i="10"/>
  <c r="M78" i="10"/>
  <c r="N78" i="12" l="1"/>
  <c r="N40" i="12"/>
  <c r="N49" i="12"/>
  <c r="N56" i="12"/>
  <c r="N64" i="12"/>
  <c r="N81" i="12"/>
  <c r="N80" i="12" s="1"/>
  <c r="N34" i="12"/>
  <c r="N35" i="12"/>
  <c r="N44" i="12"/>
  <c r="N50" i="12"/>
  <c r="N58" i="12"/>
  <c r="N57" i="12" s="1"/>
  <c r="N65" i="12"/>
  <c r="N32" i="12"/>
  <c r="N45" i="12"/>
  <c r="N54" i="12"/>
  <c r="N60" i="12"/>
  <c r="N73" i="12"/>
  <c r="N76" i="12"/>
  <c r="K79" i="12"/>
  <c r="K27" i="12"/>
  <c r="N33" i="12"/>
  <c r="N48" i="12"/>
  <c r="N55" i="12"/>
  <c r="N63" i="12"/>
  <c r="N74" i="12"/>
  <c r="N77" i="12"/>
  <c r="N48" i="11"/>
  <c r="N58" i="11"/>
  <c r="N74" i="11"/>
  <c r="K77" i="11"/>
  <c r="N32" i="11"/>
  <c r="O51" i="15"/>
  <c r="M79" i="10"/>
  <c r="L79" i="10"/>
  <c r="K79" i="10"/>
  <c r="N79" i="10"/>
  <c r="O40" i="14"/>
  <c r="N40" i="11"/>
  <c r="N49" i="11"/>
  <c r="N61" i="11"/>
  <c r="N75" i="11"/>
  <c r="N34" i="11"/>
  <c r="N53" i="11"/>
  <c r="N62" i="11"/>
  <c r="N79" i="11"/>
  <c r="N78" i="11" s="1"/>
  <c r="N76" i="11"/>
  <c r="K46" i="11"/>
  <c r="K43" i="11"/>
  <c r="K51" i="11"/>
  <c r="J59" i="11"/>
  <c r="O29" i="15"/>
  <c r="N66" i="12"/>
  <c r="O80" i="15"/>
  <c r="O57" i="15"/>
  <c r="O59" i="15"/>
  <c r="O66" i="15"/>
  <c r="O75" i="15"/>
  <c r="O72" i="15"/>
  <c r="O41" i="15"/>
  <c r="L79" i="12"/>
  <c r="M79" i="12"/>
  <c r="M43" i="12"/>
  <c r="D39" i="12"/>
  <c r="K39" i="12" s="1"/>
  <c r="M27" i="12"/>
  <c r="K37" i="12"/>
  <c r="J42" i="12"/>
  <c r="K47" i="12"/>
  <c r="M47" i="12"/>
  <c r="D28" i="12"/>
  <c r="K28" i="12" s="1"/>
  <c r="K30" i="12"/>
  <c r="K53" i="12"/>
  <c r="K62" i="12"/>
  <c r="M30" i="12"/>
  <c r="K43" i="12"/>
  <c r="J47" i="12"/>
  <c r="J52" i="12"/>
  <c r="M53" i="12"/>
  <c r="J61" i="12"/>
  <c r="M62" i="12"/>
  <c r="L39" i="12"/>
  <c r="L27" i="12"/>
  <c r="L30" i="12"/>
  <c r="M31" i="12"/>
  <c r="L37" i="12"/>
  <c r="M38" i="12"/>
  <c r="K42" i="12"/>
  <c r="L43" i="12"/>
  <c r="M46" i="12"/>
  <c r="K52" i="12"/>
  <c r="L53" i="12"/>
  <c r="K61" i="12"/>
  <c r="L62" i="12"/>
  <c r="L38" i="12"/>
  <c r="J31" i="12"/>
  <c r="J38" i="12"/>
  <c r="L42" i="12"/>
  <c r="J46" i="12"/>
  <c r="L52" i="12"/>
  <c r="L61" i="12"/>
  <c r="L31" i="12"/>
  <c r="L46" i="12"/>
  <c r="J37" i="12"/>
  <c r="N45" i="11"/>
  <c r="L77" i="11"/>
  <c r="M77" i="11"/>
  <c r="K30" i="11"/>
  <c r="D39" i="11"/>
  <c r="L39" i="11" s="1"/>
  <c r="K37" i="11"/>
  <c r="J30" i="11"/>
  <c r="M42" i="11"/>
  <c r="J27" i="11"/>
  <c r="J42" i="11"/>
  <c r="K59" i="11"/>
  <c r="J60" i="11"/>
  <c r="D28" i="11"/>
  <c r="K28" i="11" s="1"/>
  <c r="K27" i="11"/>
  <c r="J37" i="11"/>
  <c r="K38" i="11"/>
  <c r="K42" i="11"/>
  <c r="J43" i="11"/>
  <c r="M59" i="11"/>
  <c r="K60" i="11"/>
  <c r="K31" i="11"/>
  <c r="N35" i="11"/>
  <c r="K52" i="11"/>
  <c r="J52" i="11"/>
  <c r="M52" i="11"/>
  <c r="N33" i="11"/>
  <c r="N44" i="11"/>
  <c r="N71" i="11"/>
  <c r="J31" i="11"/>
  <c r="M31" i="11"/>
  <c r="K47" i="11"/>
  <c r="J47" i="11"/>
  <c r="M47" i="11"/>
  <c r="L52" i="11"/>
  <c r="N54" i="11"/>
  <c r="N63" i="11"/>
  <c r="N72" i="11"/>
  <c r="L38" i="11"/>
  <c r="L46" i="11"/>
  <c r="L51" i="11"/>
  <c r="L27" i="11"/>
  <c r="L30" i="11"/>
  <c r="L37" i="11"/>
  <c r="M38" i="11"/>
  <c r="L43" i="11"/>
  <c r="M46" i="11"/>
  <c r="M51" i="11"/>
  <c r="L60" i="11"/>
  <c r="N78" i="10"/>
  <c r="M39" i="12" l="1"/>
  <c r="N72" i="12"/>
  <c r="N79" i="12"/>
  <c r="N75" i="12" s="1"/>
  <c r="N77" i="11"/>
  <c r="N73" i="11" s="1"/>
  <c r="N70" i="11"/>
  <c r="O35" i="14"/>
  <c r="O74" i="14"/>
  <c r="O65" i="14"/>
  <c r="O28" i="14"/>
  <c r="O50" i="14"/>
  <c r="O56" i="14"/>
  <c r="O58" i="14"/>
  <c r="O71" i="14"/>
  <c r="M39" i="11"/>
  <c r="N60" i="11"/>
  <c r="M28" i="11"/>
  <c r="K39" i="11"/>
  <c r="J28" i="11"/>
  <c r="J39" i="11"/>
  <c r="O116" i="16"/>
  <c r="O163" i="16"/>
  <c r="O124" i="16"/>
  <c r="O120" i="16"/>
  <c r="O100" i="16"/>
  <c r="O33" i="16"/>
  <c r="O70" i="16"/>
  <c r="O56" i="16"/>
  <c r="N42" i="12"/>
  <c r="N27" i="12"/>
  <c r="J39" i="12"/>
  <c r="N39" i="12" s="1"/>
  <c r="N37" i="12"/>
  <c r="L28" i="12"/>
  <c r="J28" i="12"/>
  <c r="N30" i="12"/>
  <c r="N47" i="12"/>
  <c r="M28" i="12"/>
  <c r="N62" i="12"/>
  <c r="N31" i="12"/>
  <c r="N29" i="12" s="1"/>
  <c r="N61" i="12"/>
  <c r="N43" i="12"/>
  <c r="N53" i="12"/>
  <c r="N52" i="12"/>
  <c r="N46" i="12"/>
  <c r="N38" i="12"/>
  <c r="N43" i="11"/>
  <c r="N51" i="11"/>
  <c r="L28" i="11"/>
  <c r="N59" i="11"/>
  <c r="N42" i="11"/>
  <c r="N38" i="11"/>
  <c r="N30" i="11"/>
  <c r="N47" i="11"/>
  <c r="N37" i="11"/>
  <c r="N46" i="11"/>
  <c r="N31" i="11"/>
  <c r="N64" i="11"/>
  <c r="N27" i="11"/>
  <c r="N52" i="11"/>
  <c r="N51" i="12" l="1"/>
  <c r="N39" i="11"/>
  <c r="N57" i="11"/>
  <c r="N28" i="11"/>
  <c r="N50" i="11"/>
  <c r="N28" i="12"/>
  <c r="N41" i="12"/>
  <c r="N59" i="12"/>
  <c r="N36" i="12"/>
  <c r="N29" i="11"/>
  <c r="N36" i="11"/>
  <c r="N41" i="11"/>
  <c r="O75" i="12" l="1"/>
  <c r="O55" i="11"/>
  <c r="O41" i="12"/>
  <c r="O51" i="12"/>
  <c r="O57" i="12"/>
  <c r="O66" i="12"/>
  <c r="O72" i="12"/>
  <c r="O59" i="12"/>
  <c r="O29" i="12"/>
  <c r="O36" i="12"/>
  <c r="O80" i="12" l="1"/>
  <c r="O73" i="11"/>
  <c r="O36" i="11"/>
  <c r="O50" i="11"/>
  <c r="O57" i="11"/>
  <c r="O78" i="11"/>
  <c r="O41" i="11"/>
  <c r="O29" i="11"/>
  <c r="O70" i="11"/>
  <c r="O64" i="11"/>
  <c r="M77" i="10" l="1"/>
  <c r="L77" i="10"/>
  <c r="K77" i="10"/>
  <c r="J77" i="10"/>
  <c r="N77" i="10" s="1"/>
  <c r="I77" i="10"/>
  <c r="M76" i="10"/>
  <c r="L76" i="10"/>
  <c r="K76" i="10"/>
  <c r="J76" i="10"/>
  <c r="I76" i="10"/>
  <c r="M81" i="10"/>
  <c r="L81" i="10"/>
  <c r="K81" i="10"/>
  <c r="J81" i="10"/>
  <c r="I81" i="10"/>
  <c r="M74" i="10"/>
  <c r="L74" i="10"/>
  <c r="K74" i="10"/>
  <c r="J74" i="10"/>
  <c r="I74" i="10"/>
  <c r="M73" i="10"/>
  <c r="L73" i="10"/>
  <c r="K73" i="10"/>
  <c r="J73" i="10"/>
  <c r="I73" i="10"/>
  <c r="M65" i="10"/>
  <c r="L65" i="10"/>
  <c r="K65" i="10"/>
  <c r="J65" i="10"/>
  <c r="I65" i="10"/>
  <c r="M64" i="10"/>
  <c r="L64" i="10"/>
  <c r="K64" i="10"/>
  <c r="J64" i="10"/>
  <c r="I64" i="10"/>
  <c r="M63" i="10"/>
  <c r="L63" i="10"/>
  <c r="K63" i="10"/>
  <c r="J63" i="10"/>
  <c r="I63" i="10"/>
  <c r="I62" i="10"/>
  <c r="D62" i="10"/>
  <c r="L62" i="10" s="1"/>
  <c r="I61" i="10"/>
  <c r="D61" i="10"/>
  <c r="L61" i="10" s="1"/>
  <c r="M60" i="10"/>
  <c r="L60" i="10"/>
  <c r="K60" i="10"/>
  <c r="J60" i="10"/>
  <c r="I60" i="10"/>
  <c r="M58" i="10"/>
  <c r="L58" i="10"/>
  <c r="K58" i="10"/>
  <c r="J58" i="10"/>
  <c r="I58" i="10"/>
  <c r="M56" i="10"/>
  <c r="L56" i="10"/>
  <c r="K56" i="10"/>
  <c r="J56" i="10"/>
  <c r="I56" i="10"/>
  <c r="M55" i="10"/>
  <c r="L55" i="10"/>
  <c r="K55" i="10"/>
  <c r="J55" i="10"/>
  <c r="I55" i="10"/>
  <c r="M54" i="10"/>
  <c r="L54" i="10"/>
  <c r="K54" i="10"/>
  <c r="J54" i="10"/>
  <c r="I54" i="10"/>
  <c r="I53" i="10"/>
  <c r="D53" i="10"/>
  <c r="L53" i="10" s="1"/>
  <c r="I52" i="10"/>
  <c r="D52" i="10"/>
  <c r="L52" i="10" s="1"/>
  <c r="M50" i="10"/>
  <c r="L50" i="10"/>
  <c r="K50" i="10"/>
  <c r="J50" i="10"/>
  <c r="I50" i="10"/>
  <c r="M49" i="10"/>
  <c r="L49" i="10"/>
  <c r="K49" i="10"/>
  <c r="J49" i="10"/>
  <c r="I49" i="10"/>
  <c r="M48" i="10"/>
  <c r="L48" i="10"/>
  <c r="K48" i="10"/>
  <c r="J48" i="10"/>
  <c r="I48" i="10"/>
  <c r="I47" i="10"/>
  <c r="D47" i="10"/>
  <c r="K47" i="10" s="1"/>
  <c r="I46" i="10"/>
  <c r="D46" i="10"/>
  <c r="L46" i="10" s="1"/>
  <c r="M45" i="10"/>
  <c r="L45" i="10"/>
  <c r="K45" i="10"/>
  <c r="J45" i="10"/>
  <c r="I45" i="10"/>
  <c r="M44" i="10"/>
  <c r="L44" i="10"/>
  <c r="K44" i="10"/>
  <c r="J44" i="10"/>
  <c r="I44" i="10"/>
  <c r="I43" i="10"/>
  <c r="D43" i="10"/>
  <c r="L43" i="10" s="1"/>
  <c r="I42" i="10"/>
  <c r="D42" i="10"/>
  <c r="L42" i="10" s="1"/>
  <c r="M40" i="10"/>
  <c r="L40" i="10"/>
  <c r="K40" i="10"/>
  <c r="J40" i="10"/>
  <c r="I40" i="10"/>
  <c r="I39" i="10"/>
  <c r="I38" i="10"/>
  <c r="D38" i="10"/>
  <c r="L38" i="10" s="1"/>
  <c r="I37" i="10"/>
  <c r="D37" i="10"/>
  <c r="L37" i="10" s="1"/>
  <c r="M35" i="10"/>
  <c r="L35" i="10"/>
  <c r="K35" i="10"/>
  <c r="J35" i="10"/>
  <c r="I35" i="10"/>
  <c r="M34" i="10"/>
  <c r="L34" i="10"/>
  <c r="K34" i="10"/>
  <c r="J34" i="10"/>
  <c r="I34" i="10"/>
  <c r="M33" i="10"/>
  <c r="L33" i="10"/>
  <c r="K33" i="10"/>
  <c r="J33" i="10"/>
  <c r="I33" i="10"/>
  <c r="M32" i="10"/>
  <c r="L32" i="10"/>
  <c r="K32" i="10"/>
  <c r="J32" i="10"/>
  <c r="I32" i="10"/>
  <c r="I31" i="10"/>
  <c r="D31" i="10"/>
  <c r="L31" i="10" s="1"/>
  <c r="I30" i="10"/>
  <c r="D30" i="10"/>
  <c r="L30" i="10" s="1"/>
  <c r="I28" i="10"/>
  <c r="I27" i="10"/>
  <c r="D27" i="10"/>
  <c r="L27" i="10" s="1"/>
  <c r="M71" i="4"/>
  <c r="L71" i="4"/>
  <c r="K71" i="4"/>
  <c r="J71" i="4"/>
  <c r="I71" i="4"/>
  <c r="M104" i="6"/>
  <c r="L104" i="6"/>
  <c r="K104" i="6"/>
  <c r="J104" i="6"/>
  <c r="I104" i="6"/>
  <c r="M79" i="6"/>
  <c r="L79" i="6"/>
  <c r="K79" i="6"/>
  <c r="J79" i="6"/>
  <c r="I79" i="6"/>
  <c r="M45" i="7"/>
  <c r="L45" i="7"/>
  <c r="K45" i="7"/>
  <c r="J45" i="7"/>
  <c r="I45" i="7"/>
  <c r="N63" i="10" l="1"/>
  <c r="N74" i="10"/>
  <c r="N48" i="10"/>
  <c r="N55" i="10"/>
  <c r="N33" i="10"/>
  <c r="N34" i="10"/>
  <c r="N44" i="10"/>
  <c r="N50" i="10"/>
  <c r="N58" i="10"/>
  <c r="N57" i="10" s="1"/>
  <c r="N65" i="10"/>
  <c r="N40" i="10"/>
  <c r="N49" i="10"/>
  <c r="N56" i="10"/>
  <c r="N64" i="10"/>
  <c r="N81" i="10"/>
  <c r="N80" i="10" s="1"/>
  <c r="N32" i="10"/>
  <c r="N35" i="10"/>
  <c r="N54" i="10"/>
  <c r="N60" i="10"/>
  <c r="N73" i="10"/>
  <c r="N72" i="10" s="1"/>
  <c r="N45" i="7"/>
  <c r="N104" i="6"/>
  <c r="N103" i="6" s="1"/>
  <c r="N79" i="6"/>
  <c r="N66" i="10"/>
  <c r="N45" i="10"/>
  <c r="N76" i="10"/>
  <c r="N75" i="10" s="1"/>
  <c r="M43" i="10"/>
  <c r="D39" i="10"/>
  <c r="M39" i="10" s="1"/>
  <c r="J27" i="10"/>
  <c r="J46" i="10"/>
  <c r="J37" i="10"/>
  <c r="J38" i="10"/>
  <c r="M37" i="10"/>
  <c r="K38" i="10"/>
  <c r="M31" i="10"/>
  <c r="M27" i="10"/>
  <c r="J30" i="10"/>
  <c r="J31" i="10"/>
  <c r="M38" i="10"/>
  <c r="K46" i="10"/>
  <c r="J53" i="10"/>
  <c r="J62" i="10"/>
  <c r="M30" i="10"/>
  <c r="K31" i="10"/>
  <c r="J43" i="10"/>
  <c r="M46" i="10"/>
  <c r="M52" i="10"/>
  <c r="M53" i="10"/>
  <c r="M61" i="10"/>
  <c r="M62" i="10"/>
  <c r="M42" i="10"/>
  <c r="L47" i="10"/>
  <c r="K27" i="10"/>
  <c r="D28" i="10"/>
  <c r="K30" i="10"/>
  <c r="K37" i="10"/>
  <c r="J42" i="10"/>
  <c r="K43" i="10"/>
  <c r="M47" i="10"/>
  <c r="J52" i="10"/>
  <c r="K53" i="10"/>
  <c r="J61" i="10"/>
  <c r="K62" i="10"/>
  <c r="K42" i="10"/>
  <c r="J47" i="10"/>
  <c r="K52" i="10"/>
  <c r="K61" i="10"/>
  <c r="N71" i="4"/>
  <c r="M7" i="9"/>
  <c r="L7" i="9"/>
  <c r="K7" i="9"/>
  <c r="J7" i="9"/>
  <c r="I7" i="9"/>
  <c r="M6" i="9"/>
  <c r="L6" i="9"/>
  <c r="K6" i="9"/>
  <c r="J6" i="9"/>
  <c r="I6" i="9"/>
  <c r="M5" i="9"/>
  <c r="L5" i="9"/>
  <c r="K5" i="9"/>
  <c r="J5" i="9"/>
  <c r="I5" i="9"/>
  <c r="M7" i="8"/>
  <c r="L7" i="8"/>
  <c r="K7" i="8"/>
  <c r="J7" i="8"/>
  <c r="I7" i="8"/>
  <c r="M5" i="8"/>
  <c r="L5" i="8"/>
  <c r="K5" i="8"/>
  <c r="J5" i="8"/>
  <c r="I5" i="8"/>
  <c r="L39" i="10" l="1"/>
  <c r="N7" i="9"/>
  <c r="N47" i="10"/>
  <c r="N43" i="10"/>
  <c r="N30" i="10"/>
  <c r="N38" i="10"/>
  <c r="N62" i="10"/>
  <c r="N37" i="10"/>
  <c r="N31" i="10"/>
  <c r="N29" i="10" s="1"/>
  <c r="N46" i="10"/>
  <c r="N27" i="10"/>
  <c r="J39" i="10"/>
  <c r="K39" i="10"/>
  <c r="N42" i="10"/>
  <c r="N53" i="10"/>
  <c r="N52" i="10"/>
  <c r="J87" i="10"/>
  <c r="I87" i="10" s="1"/>
  <c r="M28" i="10"/>
  <c r="J28" i="10"/>
  <c r="L28" i="10"/>
  <c r="K28" i="10"/>
  <c r="N61" i="10"/>
  <c r="N5" i="9"/>
  <c r="N6" i="9"/>
  <c r="N5" i="8"/>
  <c r="N7" i="8"/>
  <c r="J11" i="8"/>
  <c r="I11" i="8" s="1"/>
  <c r="M63" i="7"/>
  <c r="L63" i="7"/>
  <c r="K63" i="7"/>
  <c r="J63" i="7"/>
  <c r="I63" i="7"/>
  <c r="I65" i="4"/>
  <c r="J65" i="4"/>
  <c r="K65" i="4"/>
  <c r="L65" i="4"/>
  <c r="M65" i="4"/>
  <c r="N59" i="10" l="1"/>
  <c r="N41" i="10"/>
  <c r="N4" i="9"/>
  <c r="N63" i="7"/>
  <c r="N39" i="10"/>
  <c r="N36" i="10" s="1"/>
  <c r="N51" i="10"/>
  <c r="O75" i="10" s="1"/>
  <c r="N28" i="10"/>
  <c r="J86" i="10"/>
  <c r="J88" i="10" s="1"/>
  <c r="J14" i="9"/>
  <c r="I14" i="9" s="1"/>
  <c r="J13" i="9"/>
  <c r="J15" i="9" s="1"/>
  <c r="N4" i="8"/>
  <c r="J10" i="8"/>
  <c r="J12" i="8" s="1"/>
  <c r="N65" i="4"/>
  <c r="O59" i="10" l="1"/>
  <c r="O41" i="10"/>
  <c r="O66" i="10"/>
  <c r="O72" i="10"/>
  <c r="O57" i="10"/>
  <c r="O80" i="10"/>
  <c r="O36" i="10"/>
  <c r="O29" i="10"/>
  <c r="O51" i="10"/>
  <c r="I54" i="7" l="1"/>
  <c r="I48" i="7"/>
  <c r="D43" i="7"/>
  <c r="J43" i="7" s="1"/>
  <c r="D42" i="7"/>
  <c r="M42" i="7" s="1"/>
  <c r="M74" i="7"/>
  <c r="L74" i="7"/>
  <c r="K74" i="7"/>
  <c r="J74" i="7"/>
  <c r="I74" i="7"/>
  <c r="M72" i="7"/>
  <c r="L72" i="7"/>
  <c r="K72" i="7"/>
  <c r="J72" i="7"/>
  <c r="I72" i="7"/>
  <c r="M71" i="7"/>
  <c r="L71" i="7"/>
  <c r="K71" i="7"/>
  <c r="J71" i="7"/>
  <c r="I71" i="7"/>
  <c r="M62" i="7"/>
  <c r="L62" i="7"/>
  <c r="K62" i="7"/>
  <c r="J62" i="7"/>
  <c r="I62" i="7"/>
  <c r="M61" i="7"/>
  <c r="L61" i="7"/>
  <c r="K61" i="7"/>
  <c r="J61" i="7"/>
  <c r="I61" i="7"/>
  <c r="I60" i="7"/>
  <c r="D60" i="7"/>
  <c r="M60" i="7" s="1"/>
  <c r="I59" i="7"/>
  <c r="D59" i="7"/>
  <c r="L59" i="7" s="1"/>
  <c r="M58" i="7"/>
  <c r="L58" i="7"/>
  <c r="K58" i="7"/>
  <c r="J58" i="7"/>
  <c r="I58" i="7"/>
  <c r="M54" i="7"/>
  <c r="L54" i="7"/>
  <c r="K54" i="7"/>
  <c r="J54" i="7"/>
  <c r="M53" i="7"/>
  <c r="L53" i="7"/>
  <c r="K53" i="7"/>
  <c r="J53" i="7"/>
  <c r="I53" i="7"/>
  <c r="I52" i="7"/>
  <c r="D52" i="7"/>
  <c r="M52" i="7" s="1"/>
  <c r="I51" i="7"/>
  <c r="D51" i="7"/>
  <c r="L51" i="7" s="1"/>
  <c r="M49" i="7"/>
  <c r="L49" i="7"/>
  <c r="K49" i="7"/>
  <c r="J49" i="7"/>
  <c r="I49" i="7"/>
  <c r="M48" i="7"/>
  <c r="L48" i="7"/>
  <c r="K48" i="7"/>
  <c r="J48" i="7"/>
  <c r="I47" i="7"/>
  <c r="D47" i="7"/>
  <c r="K47" i="7" s="1"/>
  <c r="I46" i="7"/>
  <c r="D46" i="7"/>
  <c r="J46" i="7" s="1"/>
  <c r="M44" i="7"/>
  <c r="L44" i="7"/>
  <c r="K44" i="7"/>
  <c r="J44" i="7"/>
  <c r="I44" i="7"/>
  <c r="I43" i="7"/>
  <c r="I42" i="7"/>
  <c r="M40" i="7"/>
  <c r="L40" i="7"/>
  <c r="K40" i="7"/>
  <c r="J40" i="7"/>
  <c r="I40" i="7"/>
  <c r="I39" i="7"/>
  <c r="I38" i="7"/>
  <c r="D38" i="7"/>
  <c r="J38" i="7" s="1"/>
  <c r="I37" i="7"/>
  <c r="D37" i="7"/>
  <c r="M37" i="7" s="1"/>
  <c r="M35" i="7"/>
  <c r="L35" i="7"/>
  <c r="K35" i="7"/>
  <c r="J35" i="7"/>
  <c r="I35" i="7"/>
  <c r="M34" i="7"/>
  <c r="L34" i="7"/>
  <c r="K34" i="7"/>
  <c r="J34" i="7"/>
  <c r="I34" i="7"/>
  <c r="M33" i="7"/>
  <c r="L33" i="7"/>
  <c r="K33" i="7"/>
  <c r="J33" i="7"/>
  <c r="I33" i="7"/>
  <c r="M32" i="7"/>
  <c r="L32" i="7"/>
  <c r="K32" i="7"/>
  <c r="J32" i="7"/>
  <c r="I32" i="7"/>
  <c r="I31" i="7"/>
  <c r="D31" i="7"/>
  <c r="J31" i="7" s="1"/>
  <c r="I30" i="7"/>
  <c r="D30" i="7"/>
  <c r="M30" i="7" s="1"/>
  <c r="I28" i="7"/>
  <c r="I27" i="7"/>
  <c r="D27" i="7"/>
  <c r="M27" i="7" s="1"/>
  <c r="I102" i="6"/>
  <c r="D74" i="6"/>
  <c r="J74" i="6" s="1"/>
  <c r="D72" i="6"/>
  <c r="M151" i="6"/>
  <c r="L151" i="6"/>
  <c r="K151" i="6"/>
  <c r="J151" i="6"/>
  <c r="I151" i="6"/>
  <c r="M149" i="6"/>
  <c r="L149" i="6"/>
  <c r="K149" i="6"/>
  <c r="J149" i="6"/>
  <c r="I149" i="6"/>
  <c r="M112" i="6"/>
  <c r="L112" i="6"/>
  <c r="K112" i="6"/>
  <c r="J112" i="6"/>
  <c r="I112" i="6"/>
  <c r="M110" i="6"/>
  <c r="L110" i="6"/>
  <c r="K110" i="6"/>
  <c r="J110" i="6"/>
  <c r="I110" i="6"/>
  <c r="M108" i="6"/>
  <c r="L108" i="6"/>
  <c r="K108" i="6"/>
  <c r="J108" i="6"/>
  <c r="I108" i="6"/>
  <c r="M102" i="6"/>
  <c r="L102" i="6"/>
  <c r="K102" i="6"/>
  <c r="J102" i="6"/>
  <c r="M98" i="6"/>
  <c r="L98" i="6"/>
  <c r="K98" i="6"/>
  <c r="J98" i="6"/>
  <c r="I98" i="6"/>
  <c r="I97" i="6"/>
  <c r="D97" i="6"/>
  <c r="M97" i="6" s="1"/>
  <c r="I95" i="6"/>
  <c r="D95" i="6"/>
  <c r="L95" i="6" s="1"/>
  <c r="M93" i="6"/>
  <c r="L93" i="6"/>
  <c r="K93" i="6"/>
  <c r="J93" i="6"/>
  <c r="I93" i="6"/>
  <c r="M92" i="6"/>
  <c r="L92" i="6"/>
  <c r="K92" i="6"/>
  <c r="J92" i="6"/>
  <c r="I92" i="6"/>
  <c r="I88" i="6"/>
  <c r="D88" i="6"/>
  <c r="K88" i="6" s="1"/>
  <c r="I82" i="6"/>
  <c r="D82" i="6"/>
  <c r="J82" i="6" s="1"/>
  <c r="M75" i="6"/>
  <c r="L75" i="6"/>
  <c r="K75" i="6"/>
  <c r="J75" i="6"/>
  <c r="I75" i="6"/>
  <c r="I74" i="6"/>
  <c r="I72" i="6"/>
  <c r="M63" i="6"/>
  <c r="L63" i="6"/>
  <c r="K63" i="6"/>
  <c r="J63" i="6"/>
  <c r="I63" i="6"/>
  <c r="I62" i="6"/>
  <c r="I60" i="6"/>
  <c r="D60" i="6"/>
  <c r="J60" i="6" s="1"/>
  <c r="I58" i="6"/>
  <c r="D58" i="6"/>
  <c r="M58" i="6" s="1"/>
  <c r="M52" i="6"/>
  <c r="L52" i="6"/>
  <c r="K52" i="6"/>
  <c r="J52" i="6"/>
  <c r="I52" i="6"/>
  <c r="M46" i="6"/>
  <c r="L46" i="6"/>
  <c r="K46" i="6"/>
  <c r="J46" i="6"/>
  <c r="I46" i="6"/>
  <c r="M43" i="6"/>
  <c r="L43" i="6"/>
  <c r="K43" i="6"/>
  <c r="J43" i="6"/>
  <c r="I43" i="6"/>
  <c r="M38" i="6"/>
  <c r="L38" i="6"/>
  <c r="K38" i="6"/>
  <c r="J38" i="6"/>
  <c r="I38" i="6"/>
  <c r="I37" i="6"/>
  <c r="D37" i="6"/>
  <c r="J37" i="6" s="1"/>
  <c r="I35" i="6"/>
  <c r="D35" i="6"/>
  <c r="M35" i="6" s="1"/>
  <c r="I30" i="6"/>
  <c r="I27" i="6"/>
  <c r="D27" i="6"/>
  <c r="M27" i="6" s="1"/>
  <c r="K74" i="6" l="1"/>
  <c r="M72" i="6"/>
  <c r="D72" i="3"/>
  <c r="D74" i="3" s="1"/>
  <c r="J72" i="6"/>
  <c r="M74" i="6"/>
  <c r="M43" i="7"/>
  <c r="M31" i="7"/>
  <c r="N32" i="7"/>
  <c r="K38" i="7"/>
  <c r="L42" i="7"/>
  <c r="K46" i="7"/>
  <c r="N53" i="7"/>
  <c r="N58" i="7"/>
  <c r="N72" i="7"/>
  <c r="K31" i="7"/>
  <c r="J37" i="7"/>
  <c r="M38" i="7"/>
  <c r="M46" i="7"/>
  <c r="N61" i="7"/>
  <c r="N33" i="7"/>
  <c r="N40" i="7"/>
  <c r="N54" i="7"/>
  <c r="N62" i="7"/>
  <c r="N74" i="7"/>
  <c r="N73" i="7" s="1"/>
  <c r="J27" i="7"/>
  <c r="J30" i="7"/>
  <c r="N34" i="7"/>
  <c r="D39" i="7"/>
  <c r="K39" i="7" s="1"/>
  <c r="N48" i="7"/>
  <c r="K51" i="7"/>
  <c r="J52" i="7"/>
  <c r="K59" i="7"/>
  <c r="J60" i="7"/>
  <c r="N71" i="7"/>
  <c r="N35" i="7"/>
  <c r="N44" i="7"/>
  <c r="N49" i="7"/>
  <c r="M51" i="7"/>
  <c r="M59" i="7"/>
  <c r="K42" i="7"/>
  <c r="L47" i="7"/>
  <c r="K27" i="7"/>
  <c r="D28" i="7"/>
  <c r="K30" i="7"/>
  <c r="L31" i="7"/>
  <c r="K37" i="7"/>
  <c r="L38" i="7"/>
  <c r="J42" i="7"/>
  <c r="K43" i="7"/>
  <c r="L46" i="7"/>
  <c r="M47" i="7"/>
  <c r="J51" i="7"/>
  <c r="K52" i="7"/>
  <c r="J59" i="7"/>
  <c r="K60" i="7"/>
  <c r="L27" i="7"/>
  <c r="L30" i="7"/>
  <c r="L37" i="7"/>
  <c r="L43" i="7"/>
  <c r="J47" i="7"/>
  <c r="L52" i="7"/>
  <c r="L60" i="7"/>
  <c r="N98" i="6"/>
  <c r="L72" i="6"/>
  <c r="N108" i="6"/>
  <c r="N149" i="6"/>
  <c r="J27" i="6"/>
  <c r="K35" i="6"/>
  <c r="N38" i="6"/>
  <c r="J58" i="6"/>
  <c r="J95" i="6"/>
  <c r="J97" i="6"/>
  <c r="K95" i="6"/>
  <c r="N92" i="6"/>
  <c r="N102" i="6"/>
  <c r="N110" i="6"/>
  <c r="K27" i="6"/>
  <c r="N46" i="6"/>
  <c r="K58" i="6"/>
  <c r="N75" i="6"/>
  <c r="M88" i="6"/>
  <c r="M95" i="6"/>
  <c r="K97" i="6"/>
  <c r="N43" i="6"/>
  <c r="N93" i="6"/>
  <c r="N151" i="6"/>
  <c r="N150" i="6" s="1"/>
  <c r="D30" i="6"/>
  <c r="J30" i="6" s="1"/>
  <c r="J35" i="6"/>
  <c r="N52" i="6"/>
  <c r="N63" i="6"/>
  <c r="N112" i="6"/>
  <c r="L60" i="6"/>
  <c r="L82" i="6"/>
  <c r="K37" i="6"/>
  <c r="K60" i="6"/>
  <c r="D62" i="6"/>
  <c r="K82" i="6"/>
  <c r="L88" i="6"/>
  <c r="L37" i="6"/>
  <c r="L27" i="6"/>
  <c r="L35" i="6"/>
  <c r="M37" i="6"/>
  <c r="L58" i="6"/>
  <c r="M60" i="6"/>
  <c r="K72" i="6"/>
  <c r="L74" i="6"/>
  <c r="M82" i="6"/>
  <c r="J88" i="6"/>
  <c r="L97" i="6"/>
  <c r="Q83" i="2"/>
  <c r="Q25" i="2"/>
  <c r="N59" i="7" l="1"/>
  <c r="N64" i="7"/>
  <c r="M30" i="6"/>
  <c r="N95" i="6"/>
  <c r="N74" i="6"/>
  <c r="N72" i="6"/>
  <c r="N31" i="7"/>
  <c r="N38" i="7"/>
  <c r="L39" i="7"/>
  <c r="N70" i="7"/>
  <c r="N46" i="7"/>
  <c r="N43" i="7"/>
  <c r="N42" i="7"/>
  <c r="N52" i="7"/>
  <c r="N37" i="7"/>
  <c r="N51" i="7"/>
  <c r="J39" i="7"/>
  <c r="N60" i="7"/>
  <c r="N57" i="7" s="1"/>
  <c r="M39" i="7"/>
  <c r="N30" i="7"/>
  <c r="J28" i="7"/>
  <c r="M28" i="7"/>
  <c r="K28" i="7"/>
  <c r="L28" i="7"/>
  <c r="N47" i="7"/>
  <c r="N27" i="7"/>
  <c r="K30" i="6"/>
  <c r="N111" i="6"/>
  <c r="N88" i="6"/>
  <c r="N107" i="6"/>
  <c r="N35" i="6"/>
  <c r="N58" i="6"/>
  <c r="N60" i="6"/>
  <c r="N97" i="6"/>
  <c r="N37" i="6"/>
  <c r="L30" i="6"/>
  <c r="K62" i="6"/>
  <c r="M62" i="6"/>
  <c r="J62" i="6"/>
  <c r="L62" i="6"/>
  <c r="N82" i="6"/>
  <c r="N27" i="6"/>
  <c r="D62" i="5"/>
  <c r="D61" i="5"/>
  <c r="D53" i="5"/>
  <c r="D52" i="5"/>
  <c r="D47" i="5"/>
  <c r="D46" i="5"/>
  <c r="D43" i="5"/>
  <c r="D42" i="5"/>
  <c r="D38" i="5"/>
  <c r="D37" i="5"/>
  <c r="D31" i="5"/>
  <c r="D30" i="5"/>
  <c r="D27" i="5"/>
  <c r="M38" i="5" l="1"/>
  <c r="J38" i="5"/>
  <c r="K38" i="5"/>
  <c r="L38" i="5"/>
  <c r="K47" i="5"/>
  <c r="J47" i="5"/>
  <c r="L47" i="5"/>
  <c r="M47" i="5"/>
  <c r="M62" i="5"/>
  <c r="J62" i="5"/>
  <c r="L62" i="5"/>
  <c r="K62" i="5"/>
  <c r="K37" i="5"/>
  <c r="L37" i="5"/>
  <c r="J37" i="5"/>
  <c r="M37" i="5"/>
  <c r="K61" i="5"/>
  <c r="J61" i="5"/>
  <c r="L61" i="5"/>
  <c r="M61" i="5"/>
  <c r="D28" i="5"/>
  <c r="K27" i="5"/>
  <c r="L27" i="5"/>
  <c r="M27" i="5"/>
  <c r="J27" i="5"/>
  <c r="M30" i="5"/>
  <c r="J30" i="5"/>
  <c r="K30" i="5"/>
  <c r="L30" i="5"/>
  <c r="M42" i="5"/>
  <c r="J42" i="5"/>
  <c r="L42" i="5"/>
  <c r="K42" i="5"/>
  <c r="M52" i="5"/>
  <c r="J52" i="5"/>
  <c r="K52" i="5"/>
  <c r="L52" i="5"/>
  <c r="M46" i="5"/>
  <c r="J46" i="5"/>
  <c r="K46" i="5"/>
  <c r="L46" i="5"/>
  <c r="K31" i="5"/>
  <c r="L31" i="5"/>
  <c r="M31" i="5"/>
  <c r="J31" i="5"/>
  <c r="K43" i="5"/>
  <c r="L43" i="5"/>
  <c r="M43" i="5"/>
  <c r="J43" i="5"/>
  <c r="K53" i="5"/>
  <c r="J53" i="5"/>
  <c r="L53" i="5"/>
  <c r="M53" i="5"/>
  <c r="N94" i="6"/>
  <c r="N71" i="6"/>
  <c r="N30" i="6"/>
  <c r="N29" i="7"/>
  <c r="N39" i="7"/>
  <c r="N36" i="7" s="1"/>
  <c r="N50" i="7"/>
  <c r="O55" i="7" s="1"/>
  <c r="N41" i="7"/>
  <c r="N28" i="7"/>
  <c r="N34" i="6"/>
  <c r="N62" i="6"/>
  <c r="N57" i="6" s="1"/>
  <c r="D39" i="5"/>
  <c r="I64" i="4"/>
  <c r="I63" i="4"/>
  <c r="Q67" i="2"/>
  <c r="D62" i="4"/>
  <c r="D61" i="4"/>
  <c r="L139" i="2"/>
  <c r="P139" i="2" s="1"/>
  <c r="L142" i="2"/>
  <c r="P142" i="2" s="1"/>
  <c r="L141" i="2"/>
  <c r="K141" i="2" s="1"/>
  <c r="L140" i="2"/>
  <c r="K140" i="2" s="1"/>
  <c r="L138" i="2"/>
  <c r="P138" i="2" s="1"/>
  <c r="N53" i="5" l="1"/>
  <c r="N46" i="5"/>
  <c r="N52" i="5"/>
  <c r="N51" i="5" s="1"/>
  <c r="N42" i="5"/>
  <c r="N41" i="5" s="1"/>
  <c r="N30" i="5"/>
  <c r="N37" i="5"/>
  <c r="N61" i="5"/>
  <c r="N62" i="5"/>
  <c r="N47" i="5"/>
  <c r="N38" i="5"/>
  <c r="K39" i="5"/>
  <c r="J39" i="5"/>
  <c r="N39" i="5" s="1"/>
  <c r="L39" i="5"/>
  <c r="M39" i="5"/>
  <c r="N43" i="5"/>
  <c r="N31" i="5"/>
  <c r="N27" i="5"/>
  <c r="M28" i="5"/>
  <c r="J28" i="5"/>
  <c r="K28" i="5"/>
  <c r="L28" i="5"/>
  <c r="O103" i="6"/>
  <c r="Q139" i="2"/>
  <c r="D139" i="2"/>
  <c r="K139" i="2"/>
  <c r="K138" i="2"/>
  <c r="P140" i="2"/>
  <c r="Q140" i="2" s="1"/>
  <c r="K142" i="2"/>
  <c r="Q142" i="2"/>
  <c r="D142" i="2"/>
  <c r="Q138" i="2"/>
  <c r="D138" i="2"/>
  <c r="D140" i="2"/>
  <c r="P141" i="2"/>
  <c r="N28" i="5" l="1"/>
  <c r="N59" i="5"/>
  <c r="N36" i="5"/>
  <c r="N29" i="5"/>
  <c r="O70" i="7"/>
  <c r="O64" i="7"/>
  <c r="O73" i="7"/>
  <c r="O29" i="7"/>
  <c r="O41" i="7"/>
  <c r="O57" i="7"/>
  <c r="O36" i="7"/>
  <c r="O50" i="7"/>
  <c r="O111" i="6"/>
  <c r="O150" i="6"/>
  <c r="O107" i="6"/>
  <c r="O94" i="6"/>
  <c r="O71" i="6"/>
  <c r="O34" i="6"/>
  <c r="O57" i="6"/>
  <c r="Q141" i="2"/>
  <c r="D141" i="2"/>
  <c r="Q137" i="2"/>
  <c r="O36" i="5" l="1"/>
  <c r="M69" i="4"/>
  <c r="L69" i="4"/>
  <c r="K69" i="4"/>
  <c r="J69" i="4"/>
  <c r="I69" i="4"/>
  <c r="K62" i="4"/>
  <c r="J62" i="4"/>
  <c r="I62" i="4"/>
  <c r="M62" i="4"/>
  <c r="M61" i="4"/>
  <c r="K61" i="4"/>
  <c r="J61" i="4"/>
  <c r="I61" i="4"/>
  <c r="L61" i="4"/>
  <c r="M60" i="4"/>
  <c r="L60" i="4"/>
  <c r="K60" i="4"/>
  <c r="J60" i="4"/>
  <c r="I60" i="4"/>
  <c r="M64" i="4"/>
  <c r="L64" i="4"/>
  <c r="K64" i="4"/>
  <c r="J64" i="4"/>
  <c r="M63" i="4"/>
  <c r="L63" i="4"/>
  <c r="K63" i="4"/>
  <c r="J63" i="4"/>
  <c r="L136" i="2"/>
  <c r="P136" i="2" s="1"/>
  <c r="L135" i="2"/>
  <c r="P135" i="2" s="1"/>
  <c r="L134" i="2"/>
  <c r="K134" i="2" s="1"/>
  <c r="L133" i="2"/>
  <c r="K133" i="2" s="1"/>
  <c r="L132" i="2"/>
  <c r="P132" i="2" s="1"/>
  <c r="L110" i="2"/>
  <c r="P110" i="2" s="1"/>
  <c r="L109" i="2"/>
  <c r="K109" i="2" s="1"/>
  <c r="L108" i="2"/>
  <c r="K108" i="2" s="1"/>
  <c r="L107" i="2"/>
  <c r="P107" i="2" s="1"/>
  <c r="L104" i="2"/>
  <c r="K104" i="2" s="1"/>
  <c r="L105" i="2"/>
  <c r="P105" i="2" s="1"/>
  <c r="L106" i="2"/>
  <c r="P106" i="2" s="1"/>
  <c r="O66" i="5" l="1"/>
  <c r="O75" i="5"/>
  <c r="O57" i="5"/>
  <c r="O72" i="5"/>
  <c r="O51" i="5"/>
  <c r="O41" i="5"/>
  <c r="O29" i="5"/>
  <c r="O59" i="5"/>
  <c r="N60" i="4"/>
  <c r="N64" i="4"/>
  <c r="K110" i="2"/>
  <c r="N69" i="4"/>
  <c r="N61" i="4"/>
  <c r="L62" i="4"/>
  <c r="N62" i="4" s="1"/>
  <c r="N63" i="4"/>
  <c r="P133" i="2"/>
  <c r="Q133" i="2" s="1"/>
  <c r="K136" i="2"/>
  <c r="K132" i="2"/>
  <c r="Q136" i="2"/>
  <c r="D136" i="2"/>
  <c r="Q135" i="2"/>
  <c r="D135" i="2"/>
  <c r="Q132" i="2"/>
  <c r="D132" i="2"/>
  <c r="K135" i="2"/>
  <c r="D133" i="2"/>
  <c r="P134" i="2"/>
  <c r="P108" i="2"/>
  <c r="Q108" i="2" s="1"/>
  <c r="Q110" i="2"/>
  <c r="D110" i="2"/>
  <c r="P109" i="2"/>
  <c r="Q107" i="2"/>
  <c r="D107" i="2"/>
  <c r="K107" i="2"/>
  <c r="K106" i="2"/>
  <c r="P104" i="2"/>
  <c r="D104" i="2" s="1"/>
  <c r="D105" i="2"/>
  <c r="Q105" i="2"/>
  <c r="D106" i="2"/>
  <c r="Q106" i="2"/>
  <c r="K105" i="2"/>
  <c r="L87" i="2"/>
  <c r="P87" i="2" s="1"/>
  <c r="L131" i="2"/>
  <c r="P131" i="2" s="1"/>
  <c r="K131" i="2"/>
  <c r="L130" i="2"/>
  <c r="K130" i="2" s="1"/>
  <c r="L129" i="2"/>
  <c r="K129" i="2" s="1"/>
  <c r="L128" i="2"/>
  <c r="P128" i="2" s="1"/>
  <c r="K128" i="2"/>
  <c r="L127" i="2"/>
  <c r="P127" i="2" s="1"/>
  <c r="L126" i="2"/>
  <c r="K126" i="2" s="1"/>
  <c r="P125" i="2"/>
  <c r="Q125" i="2" s="1"/>
  <c r="L125" i="2"/>
  <c r="K125" i="2" s="1"/>
  <c r="L124" i="2"/>
  <c r="K124" i="2" s="1"/>
  <c r="L123" i="2"/>
  <c r="P123" i="2" s="1"/>
  <c r="K123" i="2"/>
  <c r="L121" i="2"/>
  <c r="K121" i="2" s="1"/>
  <c r="L120" i="2"/>
  <c r="P120" i="2" s="1"/>
  <c r="Q120" i="2" s="1"/>
  <c r="K120" i="2"/>
  <c r="L119" i="2"/>
  <c r="P119" i="2" s="1"/>
  <c r="L118" i="2"/>
  <c r="K118" i="2" s="1"/>
  <c r="L117" i="2"/>
  <c r="K117" i="2" s="1"/>
  <c r="L116" i="2"/>
  <c r="P116" i="2" s="1"/>
  <c r="L115" i="2"/>
  <c r="P115" i="2" s="1"/>
  <c r="K115" i="2"/>
  <c r="L113" i="2"/>
  <c r="K113" i="2" s="1"/>
  <c r="P112" i="2"/>
  <c r="Q112" i="2" s="1"/>
  <c r="L112" i="2"/>
  <c r="K112" i="2"/>
  <c r="L103" i="2"/>
  <c r="K103" i="2" s="1"/>
  <c r="L102" i="2"/>
  <c r="K102" i="2" s="1"/>
  <c r="L101" i="2"/>
  <c r="P101" i="2" s="1"/>
  <c r="Q101" i="2" s="1"/>
  <c r="K101" i="2"/>
  <c r="L100" i="2"/>
  <c r="P100" i="2" s="1"/>
  <c r="L99" i="2"/>
  <c r="K99" i="2" s="1"/>
  <c r="L98" i="2"/>
  <c r="K98" i="2" s="1"/>
  <c r="L97" i="2"/>
  <c r="P97" i="2" s="1"/>
  <c r="L96" i="2"/>
  <c r="P96" i="2" s="1"/>
  <c r="K96" i="2"/>
  <c r="L95" i="2"/>
  <c r="K95" i="2" s="1"/>
  <c r="L94" i="2"/>
  <c r="K94" i="2" s="1"/>
  <c r="L93" i="2"/>
  <c r="P93" i="2" s="1"/>
  <c r="K93" i="2"/>
  <c r="L92" i="2"/>
  <c r="P92" i="2" s="1"/>
  <c r="L91" i="2"/>
  <c r="K91" i="2" s="1"/>
  <c r="L90" i="2"/>
  <c r="K90" i="2" s="1"/>
  <c r="L89" i="2"/>
  <c r="P89" i="2" s="1"/>
  <c r="L86" i="2"/>
  <c r="K86" i="2" s="1"/>
  <c r="L85" i="2"/>
  <c r="K85" i="2" s="1"/>
  <c r="L84" i="2"/>
  <c r="P84" i="2" s="1"/>
  <c r="L82" i="2"/>
  <c r="K82" i="2" s="1"/>
  <c r="L80" i="2"/>
  <c r="P80" i="2" s="1"/>
  <c r="L79" i="2"/>
  <c r="P79" i="2" s="1"/>
  <c r="L78" i="2"/>
  <c r="K78" i="2" s="1"/>
  <c r="L77" i="2"/>
  <c r="P77" i="2" s="1"/>
  <c r="Q77" i="2" s="1"/>
  <c r="L76" i="2"/>
  <c r="P76" i="2" s="1"/>
  <c r="L75" i="2"/>
  <c r="P75" i="2" s="1"/>
  <c r="L74" i="2"/>
  <c r="K74" i="2" s="1"/>
  <c r="L73" i="2"/>
  <c r="K73" i="2" s="1"/>
  <c r="L72" i="2"/>
  <c r="P72" i="2" s="1"/>
  <c r="L71" i="2"/>
  <c r="P71" i="2" s="1"/>
  <c r="L69" i="2"/>
  <c r="K69" i="2" s="1"/>
  <c r="M76" i="4"/>
  <c r="L76" i="4"/>
  <c r="K76" i="4"/>
  <c r="J76" i="4"/>
  <c r="I76" i="4"/>
  <c r="M74" i="4"/>
  <c r="L74" i="4"/>
  <c r="K74" i="4"/>
  <c r="J74" i="4"/>
  <c r="I74" i="4"/>
  <c r="M73" i="4"/>
  <c r="L73" i="4"/>
  <c r="K73" i="4"/>
  <c r="J73" i="4"/>
  <c r="I73" i="4"/>
  <c r="M68" i="4"/>
  <c r="L68" i="4"/>
  <c r="K68" i="4"/>
  <c r="J68" i="4"/>
  <c r="I68" i="4"/>
  <c r="M67" i="4"/>
  <c r="L67" i="4"/>
  <c r="K67" i="4"/>
  <c r="J67" i="4"/>
  <c r="I67" i="4"/>
  <c r="M58" i="4"/>
  <c r="L58" i="4"/>
  <c r="K58" i="4"/>
  <c r="J58" i="4"/>
  <c r="I58" i="4"/>
  <c r="M56" i="4"/>
  <c r="L56" i="4"/>
  <c r="K56" i="4"/>
  <c r="J56" i="4"/>
  <c r="I56" i="4"/>
  <c r="M55" i="4"/>
  <c r="L55" i="4"/>
  <c r="K55" i="4"/>
  <c r="J55" i="4"/>
  <c r="I55" i="4"/>
  <c r="M54" i="4"/>
  <c r="L54" i="4"/>
  <c r="K54" i="4"/>
  <c r="J54" i="4"/>
  <c r="I54" i="4"/>
  <c r="I53" i="4"/>
  <c r="I52" i="4"/>
  <c r="M50" i="4"/>
  <c r="L50" i="4"/>
  <c r="K50" i="4"/>
  <c r="J50" i="4"/>
  <c r="I50" i="4"/>
  <c r="M49" i="4"/>
  <c r="L49" i="4"/>
  <c r="K49" i="4"/>
  <c r="J49" i="4"/>
  <c r="I49" i="4"/>
  <c r="M48" i="4"/>
  <c r="L48" i="4"/>
  <c r="K48" i="4"/>
  <c r="J48" i="4"/>
  <c r="I48" i="4"/>
  <c r="I47" i="4"/>
  <c r="I46" i="4"/>
  <c r="I45" i="4"/>
  <c r="L45" i="4"/>
  <c r="M44" i="4"/>
  <c r="L44" i="4"/>
  <c r="K44" i="4"/>
  <c r="J44" i="4"/>
  <c r="I44" i="4"/>
  <c r="I43" i="4"/>
  <c r="I42" i="4"/>
  <c r="M40" i="4"/>
  <c r="L40" i="4"/>
  <c r="K40" i="4"/>
  <c r="J40" i="4"/>
  <c r="I40" i="4"/>
  <c r="I39" i="4"/>
  <c r="I38" i="4"/>
  <c r="I37" i="4"/>
  <c r="M35" i="4"/>
  <c r="L35" i="4"/>
  <c r="K35" i="4"/>
  <c r="J35" i="4"/>
  <c r="I35" i="4"/>
  <c r="M34" i="4"/>
  <c r="L34" i="4"/>
  <c r="K34" i="4"/>
  <c r="J34" i="4"/>
  <c r="I34" i="4"/>
  <c r="M33" i="4"/>
  <c r="L33" i="4"/>
  <c r="K33" i="4"/>
  <c r="J33" i="4"/>
  <c r="I33" i="4"/>
  <c r="M32" i="4"/>
  <c r="L32" i="4"/>
  <c r="K32" i="4"/>
  <c r="J32" i="4"/>
  <c r="I32" i="4"/>
  <c r="I31" i="4"/>
  <c r="I30" i="4"/>
  <c r="I28" i="4"/>
  <c r="I27" i="4"/>
  <c r="I104" i="3"/>
  <c r="I92" i="3"/>
  <c r="N59" i="4" l="1"/>
  <c r="N48" i="4"/>
  <c r="N35" i="4"/>
  <c r="N73" i="4"/>
  <c r="N32" i="4"/>
  <c r="N74" i="4"/>
  <c r="N33" i="4"/>
  <c r="N68" i="4"/>
  <c r="N67" i="4"/>
  <c r="N66" i="4" s="1"/>
  <c r="P90" i="2"/>
  <c r="Q90" i="2" s="1"/>
  <c r="K84" i="2"/>
  <c r="K89" i="2"/>
  <c r="K127" i="2"/>
  <c r="D108" i="2"/>
  <c r="K80" i="2"/>
  <c r="K92" i="2"/>
  <c r="K97" i="2"/>
  <c r="K116" i="2"/>
  <c r="N56" i="4"/>
  <c r="N55" i="4"/>
  <c r="Q134" i="2"/>
  <c r="D134" i="2"/>
  <c r="N58" i="4"/>
  <c r="N57" i="4" s="1"/>
  <c r="N76" i="4"/>
  <c r="N75" i="4" s="1"/>
  <c r="Q109" i="2"/>
  <c r="D109" i="2"/>
  <c r="Q93" i="2"/>
  <c r="D93" i="2"/>
  <c r="D128" i="2"/>
  <c r="Q128" i="2"/>
  <c r="D112" i="2"/>
  <c r="D120" i="2"/>
  <c r="N44" i="4"/>
  <c r="D101" i="2"/>
  <c r="N50" i="4"/>
  <c r="P94" i="2"/>
  <c r="Q94" i="2" s="1"/>
  <c r="P129" i="2"/>
  <c r="Q129" i="2" s="1"/>
  <c r="N49" i="4"/>
  <c r="P98" i="2"/>
  <c r="Q98" i="2" s="1"/>
  <c r="P117" i="2"/>
  <c r="Q117" i="2" s="1"/>
  <c r="P124" i="2"/>
  <c r="P69" i="2"/>
  <c r="Q69" i="2" s="1"/>
  <c r="P85" i="2"/>
  <c r="Q85" i="2" s="1"/>
  <c r="K100" i="2"/>
  <c r="P102" i="2"/>
  <c r="Q102" i="2" s="1"/>
  <c r="P113" i="2"/>
  <c r="Q113" i="2" s="1"/>
  <c r="Q111" i="2" s="1"/>
  <c r="K119" i="2"/>
  <c r="P121" i="2"/>
  <c r="Q121" i="2" s="1"/>
  <c r="Q104" i="2"/>
  <c r="Q87" i="2"/>
  <c r="D87" i="2"/>
  <c r="K87" i="2"/>
  <c r="M45" i="4"/>
  <c r="J45" i="4"/>
  <c r="K45" i="4"/>
  <c r="N34" i="4"/>
  <c r="N54" i="4"/>
  <c r="N40" i="4"/>
  <c r="P73" i="2"/>
  <c r="Q73" i="2" s="1"/>
  <c r="K77" i="2"/>
  <c r="K76" i="2"/>
  <c r="K72" i="2"/>
  <c r="K79" i="2"/>
  <c r="K75" i="2"/>
  <c r="K71" i="2"/>
  <c r="D76" i="2"/>
  <c r="Q76" i="2"/>
  <c r="Q92" i="2"/>
  <c r="D92" i="2"/>
  <c r="Q97" i="2"/>
  <c r="D97" i="2"/>
  <c r="Q116" i="2"/>
  <c r="D116" i="2"/>
  <c r="Q127" i="2"/>
  <c r="D127" i="2"/>
  <c r="D80" i="2"/>
  <c r="Q80" i="2"/>
  <c r="D89" i="2"/>
  <c r="Q89" i="2"/>
  <c r="Q72" i="2"/>
  <c r="D72" i="2"/>
  <c r="Q79" i="2"/>
  <c r="D79" i="2"/>
  <c r="Q100" i="2"/>
  <c r="D100" i="2"/>
  <c r="Q119" i="2"/>
  <c r="D119" i="2"/>
  <c r="Q71" i="2"/>
  <c r="D71" i="2"/>
  <c r="Q75" i="2"/>
  <c r="D75" i="2"/>
  <c r="D84" i="2"/>
  <c r="Q84" i="2"/>
  <c r="D37" i="4" s="1"/>
  <c r="K37" i="4" s="1"/>
  <c r="Q96" i="2"/>
  <c r="D96" i="2"/>
  <c r="Q115" i="2"/>
  <c r="D115" i="2"/>
  <c r="Q123" i="2"/>
  <c r="D123" i="2"/>
  <c r="Q131" i="2"/>
  <c r="D131" i="2"/>
  <c r="D73" i="2"/>
  <c r="P74" i="2"/>
  <c r="D77" i="2"/>
  <c r="P78" i="2"/>
  <c r="P82" i="2"/>
  <c r="D85" i="2"/>
  <c r="P86" i="2"/>
  <c r="D90" i="2"/>
  <c r="P91" i="2"/>
  <c r="P95" i="2"/>
  <c r="D98" i="2"/>
  <c r="P99" i="2"/>
  <c r="D102" i="2"/>
  <c r="P103" i="2"/>
  <c r="D117" i="2"/>
  <c r="P118" i="2"/>
  <c r="D121" i="2"/>
  <c r="D125" i="2"/>
  <c r="P126" i="2"/>
  <c r="D129" i="2"/>
  <c r="P130" i="2"/>
  <c r="N72" i="4" l="1"/>
  <c r="D94" i="2"/>
  <c r="M37" i="4"/>
  <c r="L37" i="4"/>
  <c r="Q68" i="2"/>
  <c r="D27" i="4"/>
  <c r="Q124" i="2"/>
  <c r="D124" i="2"/>
  <c r="J37" i="4"/>
  <c r="D113" i="2"/>
  <c r="D69" i="2"/>
  <c r="N45" i="4"/>
  <c r="Q126" i="2"/>
  <c r="Q122" i="2" s="1"/>
  <c r="D126" i="2"/>
  <c r="Q99" i="2"/>
  <c r="D99" i="2"/>
  <c r="Q91" i="2"/>
  <c r="Q88" i="2" s="1"/>
  <c r="D91" i="2"/>
  <c r="Q82" i="2"/>
  <c r="Q81" i="2" s="1"/>
  <c r="D82" i="2"/>
  <c r="Q74" i="2"/>
  <c r="D74" i="2"/>
  <c r="Q78" i="2"/>
  <c r="D78" i="2"/>
  <c r="Q118" i="2"/>
  <c r="Q114" i="2" s="1"/>
  <c r="D118" i="2"/>
  <c r="Q130" i="2"/>
  <c r="D130" i="2"/>
  <c r="Q103" i="2"/>
  <c r="D103" i="2"/>
  <c r="Q95" i="2"/>
  <c r="D95" i="2"/>
  <c r="Q86" i="2"/>
  <c r="D38" i="4" s="1"/>
  <c r="D86" i="2"/>
  <c r="D53" i="4" l="1"/>
  <c r="D52" i="4"/>
  <c r="D43" i="4"/>
  <c r="D42" i="4"/>
  <c r="N37" i="4"/>
  <c r="D28" i="4"/>
  <c r="L27" i="4"/>
  <c r="K27" i="4"/>
  <c r="J27" i="4"/>
  <c r="M27" i="4"/>
  <c r="L38" i="4"/>
  <c r="M38" i="4"/>
  <c r="K38" i="4"/>
  <c r="D39" i="4"/>
  <c r="J38" i="4"/>
  <c r="Q70" i="2"/>
  <c r="N27" i="4" l="1"/>
  <c r="D30" i="4"/>
  <c r="D31" i="4"/>
  <c r="N38" i="4"/>
  <c r="M39" i="4"/>
  <c r="K39" i="4"/>
  <c r="J39" i="4"/>
  <c r="L39" i="4"/>
  <c r="K28" i="4"/>
  <c r="J28" i="4"/>
  <c r="L28" i="4"/>
  <c r="M28" i="4"/>
  <c r="N39" i="4" l="1"/>
  <c r="N36" i="4" s="1"/>
  <c r="N28" i="4"/>
  <c r="L31" i="4"/>
  <c r="M31" i="4"/>
  <c r="J31" i="4"/>
  <c r="K31" i="4"/>
  <c r="K30" i="4"/>
  <c r="M30" i="4"/>
  <c r="J30" i="4"/>
  <c r="L30" i="4"/>
  <c r="N31" i="4" l="1"/>
  <c r="N30" i="4"/>
  <c r="N29" i="4" l="1"/>
  <c r="M155" i="3"/>
  <c r="L155" i="3"/>
  <c r="K155" i="3"/>
  <c r="J155" i="3"/>
  <c r="I155" i="3"/>
  <c r="M153" i="3"/>
  <c r="L153" i="3"/>
  <c r="K153" i="3"/>
  <c r="J153" i="3"/>
  <c r="I153" i="3"/>
  <c r="M116" i="3"/>
  <c r="L116" i="3"/>
  <c r="K116" i="3"/>
  <c r="J116" i="3"/>
  <c r="I116" i="3"/>
  <c r="M114" i="3"/>
  <c r="L114" i="3"/>
  <c r="K114" i="3"/>
  <c r="J114" i="3"/>
  <c r="I114" i="3"/>
  <c r="M112" i="3"/>
  <c r="L112" i="3"/>
  <c r="K112" i="3"/>
  <c r="J112" i="3"/>
  <c r="I112" i="3"/>
  <c r="M108" i="3"/>
  <c r="L108" i="3"/>
  <c r="K108" i="3"/>
  <c r="J108" i="3"/>
  <c r="I108" i="3"/>
  <c r="M106" i="3"/>
  <c r="L106" i="3"/>
  <c r="K106" i="3"/>
  <c r="J106" i="3"/>
  <c r="I106" i="3"/>
  <c r="M104" i="3"/>
  <c r="L104" i="3"/>
  <c r="K104" i="3"/>
  <c r="J104" i="3"/>
  <c r="M100" i="3"/>
  <c r="L100" i="3"/>
  <c r="K100" i="3"/>
  <c r="J100" i="3"/>
  <c r="I100" i="3"/>
  <c r="I99" i="3"/>
  <c r="I97" i="3"/>
  <c r="M95" i="3"/>
  <c r="L95" i="3"/>
  <c r="K95" i="3"/>
  <c r="J95" i="3"/>
  <c r="I95" i="3"/>
  <c r="M94" i="3"/>
  <c r="L94" i="3"/>
  <c r="K94" i="3"/>
  <c r="J94" i="3"/>
  <c r="I94" i="3"/>
  <c r="M92" i="3"/>
  <c r="L92" i="3"/>
  <c r="K92" i="3"/>
  <c r="J92" i="3"/>
  <c r="I88" i="3"/>
  <c r="I82" i="3"/>
  <c r="I79" i="3"/>
  <c r="J79" i="3"/>
  <c r="M75" i="3"/>
  <c r="L75" i="3"/>
  <c r="K75" i="3"/>
  <c r="J75" i="3"/>
  <c r="I75" i="3"/>
  <c r="I74" i="3"/>
  <c r="I72" i="3"/>
  <c r="M63" i="3"/>
  <c r="L63" i="3"/>
  <c r="K63" i="3"/>
  <c r="J63" i="3"/>
  <c r="I63" i="3"/>
  <c r="I62" i="3"/>
  <c r="I60" i="3"/>
  <c r="I58" i="3"/>
  <c r="M52" i="3"/>
  <c r="L52" i="3"/>
  <c r="K52" i="3"/>
  <c r="J52" i="3"/>
  <c r="I52" i="3"/>
  <c r="M46" i="3"/>
  <c r="L46" i="3"/>
  <c r="K46" i="3"/>
  <c r="J46" i="3"/>
  <c r="I46" i="3"/>
  <c r="M43" i="3"/>
  <c r="L43" i="3"/>
  <c r="K43" i="3"/>
  <c r="J43" i="3"/>
  <c r="I43" i="3"/>
  <c r="M38" i="3"/>
  <c r="L38" i="3"/>
  <c r="K38" i="3"/>
  <c r="J38" i="3"/>
  <c r="I38" i="3"/>
  <c r="I37" i="3"/>
  <c r="I35" i="3"/>
  <c r="I30" i="3"/>
  <c r="I27" i="3"/>
  <c r="N155" i="3" l="1"/>
  <c r="N154" i="3" s="1"/>
  <c r="N38" i="3"/>
  <c r="N106" i="3"/>
  <c r="N108" i="3"/>
  <c r="N107" i="3" s="1"/>
  <c r="N116" i="3"/>
  <c r="N46" i="3"/>
  <c r="N43" i="3"/>
  <c r="N52" i="3"/>
  <c r="N104" i="3"/>
  <c r="N100" i="3"/>
  <c r="N112" i="3"/>
  <c r="N114" i="3"/>
  <c r="N153" i="3"/>
  <c r="N63" i="3"/>
  <c r="N75" i="3"/>
  <c r="N95" i="3"/>
  <c r="N94" i="3"/>
  <c r="K79" i="3"/>
  <c r="M79" i="3"/>
  <c r="N92" i="3"/>
  <c r="L79" i="3"/>
  <c r="N115" i="3" l="1"/>
  <c r="N111" i="3"/>
  <c r="N79" i="3"/>
  <c r="I162" i="1"/>
  <c r="J162" i="1"/>
  <c r="K162" i="1"/>
  <c r="L162" i="1"/>
  <c r="M162" i="1"/>
  <c r="N162" i="1" l="1"/>
  <c r="M125" i="1"/>
  <c r="L125" i="1"/>
  <c r="K125" i="1"/>
  <c r="J125" i="1"/>
  <c r="I125" i="1"/>
  <c r="N125" i="1" l="1"/>
  <c r="N124" i="1" s="1"/>
  <c r="N163" i="1" l="1"/>
  <c r="M123" i="1"/>
  <c r="L123" i="1"/>
  <c r="K123" i="1"/>
  <c r="J123" i="1"/>
  <c r="I123" i="1"/>
  <c r="M121" i="1"/>
  <c r="L121" i="1"/>
  <c r="K121" i="1"/>
  <c r="J121" i="1"/>
  <c r="I121" i="1"/>
  <c r="M115" i="1"/>
  <c r="L115" i="1"/>
  <c r="K115" i="1"/>
  <c r="J115" i="1"/>
  <c r="I115" i="1"/>
  <c r="J100" i="1"/>
  <c r="K100" i="1"/>
  <c r="L100" i="1"/>
  <c r="M100" i="1"/>
  <c r="I100" i="1"/>
  <c r="I117" i="1"/>
  <c r="M117" i="1"/>
  <c r="L117" i="1"/>
  <c r="K117" i="1"/>
  <c r="J117" i="1"/>
  <c r="M109" i="1"/>
  <c r="L109" i="1"/>
  <c r="K109" i="1"/>
  <c r="J109" i="1"/>
  <c r="I109" i="1"/>
  <c r="I105" i="1"/>
  <c r="J105" i="1"/>
  <c r="K105" i="1"/>
  <c r="L105" i="1"/>
  <c r="M105" i="1"/>
  <c r="L65" i="2"/>
  <c r="K65" i="2" s="1"/>
  <c r="L64" i="2"/>
  <c r="P64" i="2" s="1"/>
  <c r="Q64" i="2" s="1"/>
  <c r="L63" i="2"/>
  <c r="P63" i="2" s="1"/>
  <c r="L62" i="2"/>
  <c r="K62" i="2" s="1"/>
  <c r="L61" i="2"/>
  <c r="K61" i="2" s="1"/>
  <c r="L60" i="2"/>
  <c r="P60" i="2" s="1"/>
  <c r="Q60" i="2" s="1"/>
  <c r="L59" i="2"/>
  <c r="P59" i="2" s="1"/>
  <c r="L58" i="2"/>
  <c r="K58" i="2" s="1"/>
  <c r="L57" i="2"/>
  <c r="K57" i="2" s="1"/>
  <c r="I104" i="1"/>
  <c r="I102" i="1"/>
  <c r="M99" i="1"/>
  <c r="L99" i="1"/>
  <c r="K99" i="1"/>
  <c r="J99" i="1"/>
  <c r="I99" i="1"/>
  <c r="I83" i="1"/>
  <c r="L55" i="2"/>
  <c r="P55" i="2" s="1"/>
  <c r="Q55" i="2" s="1"/>
  <c r="L54" i="2"/>
  <c r="K54" i="2" s="1"/>
  <c r="L53" i="2"/>
  <c r="P53" i="2" s="1"/>
  <c r="Q53" i="2" s="1"/>
  <c r="L52" i="2"/>
  <c r="P52" i="2" s="1"/>
  <c r="L51" i="2"/>
  <c r="P51" i="2" s="1"/>
  <c r="Q51" i="2" s="1"/>
  <c r="L50" i="2"/>
  <c r="K50" i="2" s="1"/>
  <c r="L49" i="2"/>
  <c r="P49" i="2" s="1"/>
  <c r="I89" i="1"/>
  <c r="L47" i="2"/>
  <c r="P47" i="2" s="1"/>
  <c r="L46" i="2"/>
  <c r="K46" i="2" s="1"/>
  <c r="L42" i="2"/>
  <c r="K42" i="2" s="1"/>
  <c r="L43" i="2"/>
  <c r="P43" i="2" s="1"/>
  <c r="L44" i="2"/>
  <c r="P44" i="2" s="1"/>
  <c r="L39" i="2"/>
  <c r="K39" i="2" s="1"/>
  <c r="L40" i="2"/>
  <c r="P40" i="2" s="1"/>
  <c r="L41" i="2"/>
  <c r="P41" i="2" s="1"/>
  <c r="I61" i="1"/>
  <c r="L28" i="2"/>
  <c r="K28" i="2" s="1"/>
  <c r="N115" i="1" l="1"/>
  <c r="K53" i="2"/>
  <c r="K55" i="2"/>
  <c r="K51" i="2"/>
  <c r="N109" i="1"/>
  <c r="N117" i="1"/>
  <c r="N116" i="1" s="1"/>
  <c r="N105" i="1"/>
  <c r="N100" i="1"/>
  <c r="N123" i="1"/>
  <c r="N99" i="1"/>
  <c r="N121" i="1"/>
  <c r="K49" i="2"/>
  <c r="K64" i="2"/>
  <c r="P62" i="2"/>
  <c r="Q62" i="2" s="1"/>
  <c r="K60" i="2"/>
  <c r="P58" i="2"/>
  <c r="Q58" i="2" s="1"/>
  <c r="Q59" i="2"/>
  <c r="D59" i="2"/>
  <c r="Q63" i="2"/>
  <c r="D63" i="2"/>
  <c r="P57" i="2"/>
  <c r="K59" i="2"/>
  <c r="D60" i="2"/>
  <c r="P61" i="2"/>
  <c r="K63" i="2"/>
  <c r="D64" i="2"/>
  <c r="P65" i="2"/>
  <c r="D58" i="2"/>
  <c r="Q52" i="2"/>
  <c r="D52" i="2"/>
  <c r="P50" i="2"/>
  <c r="K52" i="2"/>
  <c r="D53" i="2"/>
  <c r="P54" i="2"/>
  <c r="D51" i="2"/>
  <c r="D55" i="2"/>
  <c r="Q49" i="2"/>
  <c r="D49" i="2"/>
  <c r="K47" i="2"/>
  <c r="Q47" i="2"/>
  <c r="D47" i="2"/>
  <c r="P46" i="2"/>
  <c r="K44" i="2"/>
  <c r="P42" i="2"/>
  <c r="D42" i="2" s="1"/>
  <c r="D43" i="2"/>
  <c r="Q43" i="2"/>
  <c r="D44" i="2"/>
  <c r="Q44" i="2"/>
  <c r="K43" i="2"/>
  <c r="K41" i="2"/>
  <c r="P39" i="2"/>
  <c r="D39" i="2" s="1"/>
  <c r="D40" i="2"/>
  <c r="Q40" i="2"/>
  <c r="Q41" i="2"/>
  <c r="D41" i="2"/>
  <c r="K40" i="2"/>
  <c r="P28" i="2"/>
  <c r="N120" i="1" l="1"/>
  <c r="D62" i="2"/>
  <c r="Q65" i="2"/>
  <c r="D65" i="2"/>
  <c r="Q61" i="2"/>
  <c r="D61" i="2"/>
  <c r="Q57" i="2"/>
  <c r="D57" i="2"/>
  <c r="Q50" i="2"/>
  <c r="D50" i="2"/>
  <c r="Q54" i="2"/>
  <c r="D54" i="2"/>
  <c r="Q46" i="2"/>
  <c r="D46" i="2"/>
  <c r="Q42" i="2"/>
  <c r="Q39" i="2"/>
  <c r="D28" i="2"/>
  <c r="Q28" i="2"/>
  <c r="Q56" i="2" l="1"/>
  <c r="D99" i="3"/>
  <c r="D97" i="3"/>
  <c r="D102" i="1"/>
  <c r="D104" i="1"/>
  <c r="D61" i="1"/>
  <c r="M61" i="1" s="1"/>
  <c r="D60" i="3"/>
  <c r="Q48" i="2"/>
  <c r="Q45" i="2"/>
  <c r="K61" i="1" l="1"/>
  <c r="J61" i="1"/>
  <c r="L61" i="1"/>
  <c r="J99" i="3"/>
  <c r="K99" i="3"/>
  <c r="M99" i="3"/>
  <c r="L99" i="3"/>
  <c r="L60" i="3"/>
  <c r="M60" i="3"/>
  <c r="J60" i="3"/>
  <c r="K60" i="3"/>
  <c r="M97" i="3"/>
  <c r="J97" i="3"/>
  <c r="K97" i="3"/>
  <c r="L97" i="3"/>
  <c r="D89" i="1"/>
  <c r="K89" i="1" s="1"/>
  <c r="D47" i="4"/>
  <c r="D88" i="3"/>
  <c r="K104" i="1"/>
  <c r="L104" i="1"/>
  <c r="J104" i="1"/>
  <c r="M104" i="1"/>
  <c r="L52" i="4"/>
  <c r="J52" i="4"/>
  <c r="M52" i="4"/>
  <c r="K52" i="4"/>
  <c r="D83" i="1"/>
  <c r="D46" i="4"/>
  <c r="D82" i="3"/>
  <c r="L102" i="1"/>
  <c r="K102" i="1"/>
  <c r="J102" i="1"/>
  <c r="M102" i="1"/>
  <c r="L53" i="4"/>
  <c r="K53" i="4"/>
  <c r="M53" i="4"/>
  <c r="J53" i="4"/>
  <c r="N61" i="1" l="1"/>
  <c r="L89" i="1"/>
  <c r="M89" i="1"/>
  <c r="J89" i="1"/>
  <c r="N99" i="3"/>
  <c r="L88" i="3"/>
  <c r="M88" i="3"/>
  <c r="K88" i="3"/>
  <c r="J88" i="3"/>
  <c r="N60" i="3"/>
  <c r="K83" i="1"/>
  <c r="J83" i="1"/>
  <c r="L83" i="1"/>
  <c r="M83" i="1"/>
  <c r="N53" i="4"/>
  <c r="K82" i="3"/>
  <c r="J82" i="3"/>
  <c r="L82" i="3"/>
  <c r="M82" i="3"/>
  <c r="N104" i="1"/>
  <c r="L47" i="4"/>
  <c r="M47" i="4"/>
  <c r="K47" i="4"/>
  <c r="J47" i="4"/>
  <c r="N97" i="3"/>
  <c r="N96" i="3" s="1"/>
  <c r="N102" i="1"/>
  <c r="K46" i="4"/>
  <c r="J46" i="4"/>
  <c r="M46" i="4"/>
  <c r="L46" i="4"/>
  <c r="N52" i="4"/>
  <c r="N51" i="4" s="1"/>
  <c r="I75" i="1"/>
  <c r="L38" i="2"/>
  <c r="K38" i="2" s="1"/>
  <c r="L37" i="2"/>
  <c r="K37" i="2" s="1"/>
  <c r="L36" i="2"/>
  <c r="K36" i="2" s="1"/>
  <c r="L35" i="2"/>
  <c r="K35" i="2" s="1"/>
  <c r="L34" i="2"/>
  <c r="K34" i="2" s="1"/>
  <c r="L33" i="2"/>
  <c r="K33" i="2" s="1"/>
  <c r="L32" i="2"/>
  <c r="K32" i="2" s="1"/>
  <c r="L31" i="2"/>
  <c r="K31" i="2" s="1"/>
  <c r="L30" i="2"/>
  <c r="K30" i="2" s="1"/>
  <c r="M67" i="1"/>
  <c r="L67" i="1"/>
  <c r="K67" i="1"/>
  <c r="J67" i="1"/>
  <c r="I67" i="1"/>
  <c r="I63" i="1"/>
  <c r="I59" i="1"/>
  <c r="M93" i="1"/>
  <c r="L93" i="1"/>
  <c r="K93" i="1"/>
  <c r="J93" i="1"/>
  <c r="I93" i="1"/>
  <c r="I80" i="1"/>
  <c r="M76" i="1"/>
  <c r="L76" i="1"/>
  <c r="K76" i="1"/>
  <c r="J76" i="1"/>
  <c r="I76" i="1"/>
  <c r="I73" i="1"/>
  <c r="L24" i="2"/>
  <c r="K24" i="2" s="1"/>
  <c r="I53" i="1"/>
  <c r="J53" i="1"/>
  <c r="K53" i="1"/>
  <c r="L53" i="1"/>
  <c r="M53" i="1"/>
  <c r="I44" i="1"/>
  <c r="M44" i="1"/>
  <c r="L44" i="1"/>
  <c r="J44" i="1"/>
  <c r="K44" i="1"/>
  <c r="I38" i="1"/>
  <c r="M47" i="1"/>
  <c r="L47" i="1"/>
  <c r="K47" i="1"/>
  <c r="J47" i="1"/>
  <c r="I47" i="1"/>
  <c r="M39" i="1"/>
  <c r="L39" i="1"/>
  <c r="K39" i="1"/>
  <c r="J39" i="1"/>
  <c r="I39" i="1"/>
  <c r="I36" i="1"/>
  <c r="L27" i="2"/>
  <c r="K27" i="2" s="1"/>
  <c r="L26" i="2"/>
  <c r="P26" i="2" s="1"/>
  <c r="Q26" i="2" s="1"/>
  <c r="L22" i="2"/>
  <c r="P22" i="2" s="1"/>
  <c r="L21" i="2"/>
  <c r="P21" i="2" s="1"/>
  <c r="Q21" i="2" s="1"/>
  <c r="L20" i="2"/>
  <c r="K20" i="2" s="1"/>
  <c r="L19" i="2"/>
  <c r="P19" i="2" s="1"/>
  <c r="Q19" i="2" s="1"/>
  <c r="L18" i="2"/>
  <c r="P18" i="2" s="1"/>
  <c r="L17" i="2"/>
  <c r="P17" i="2" s="1"/>
  <c r="Q17" i="2" s="1"/>
  <c r="L16" i="2"/>
  <c r="K16" i="2" s="1"/>
  <c r="L15" i="2"/>
  <c r="P15" i="2" s="1"/>
  <c r="Q15" i="2" s="1"/>
  <c r="L14" i="2"/>
  <c r="P14" i="2" s="1"/>
  <c r="L13" i="2"/>
  <c r="P13" i="2" s="1"/>
  <c r="Q13" i="2" s="1"/>
  <c r="L11" i="2"/>
  <c r="P11" i="2" s="1"/>
  <c r="Q11" i="2" s="1"/>
  <c r="Q10" i="2" s="1"/>
  <c r="I28" i="1"/>
  <c r="N89" i="1" l="1"/>
  <c r="N44" i="1"/>
  <c r="N82" i="3"/>
  <c r="N88" i="3"/>
  <c r="N46" i="4"/>
  <c r="N47" i="4"/>
  <c r="N83" i="1"/>
  <c r="N76" i="1"/>
  <c r="D28" i="1"/>
  <c r="D27" i="3"/>
  <c r="N101" i="1"/>
  <c r="N39" i="1"/>
  <c r="N67" i="1"/>
  <c r="N47" i="1"/>
  <c r="N93" i="1"/>
  <c r="N53" i="1"/>
  <c r="P31" i="2"/>
  <c r="Q31" i="2" s="1"/>
  <c r="P35" i="2"/>
  <c r="Q35" i="2" s="1"/>
  <c r="P36" i="2"/>
  <c r="P32" i="2"/>
  <c r="P33" i="2"/>
  <c r="Q33" i="2" s="1"/>
  <c r="P37" i="2"/>
  <c r="Q37" i="2" s="1"/>
  <c r="P30" i="2"/>
  <c r="P34" i="2"/>
  <c r="D37" i="2"/>
  <c r="P38" i="2"/>
  <c r="K26" i="2"/>
  <c r="P24" i="2"/>
  <c r="K21" i="2"/>
  <c r="K19" i="2"/>
  <c r="K13" i="2"/>
  <c r="K11" i="2"/>
  <c r="K17" i="2"/>
  <c r="K15" i="2"/>
  <c r="D14" i="2"/>
  <c r="Q14" i="2"/>
  <c r="Q18" i="2"/>
  <c r="D18" i="2"/>
  <c r="Q22" i="2"/>
  <c r="D22" i="2"/>
  <c r="D11" i="2"/>
  <c r="K14" i="2"/>
  <c r="D15" i="2"/>
  <c r="P16" i="2"/>
  <c r="K18" i="2"/>
  <c r="D19" i="2"/>
  <c r="P20" i="2"/>
  <c r="K22" i="2"/>
  <c r="D26" i="2"/>
  <c r="P27" i="2"/>
  <c r="D13" i="2"/>
  <c r="D17" i="2"/>
  <c r="D21" i="2"/>
  <c r="M28" i="1" l="1"/>
  <c r="D31" i="1"/>
  <c r="K28" i="1"/>
  <c r="J28" i="1"/>
  <c r="D31" i="2"/>
  <c r="L28" i="1"/>
  <c r="D30" i="3"/>
  <c r="K27" i="3"/>
  <c r="M27" i="3"/>
  <c r="L27" i="3"/>
  <c r="J27" i="3"/>
  <c r="D35" i="2"/>
  <c r="Q36" i="2"/>
  <c r="D36" i="2"/>
  <c r="D33" i="2"/>
  <c r="Q32" i="2"/>
  <c r="D32" i="2"/>
  <c r="Q34" i="2"/>
  <c r="D34" i="2"/>
  <c r="Q38" i="2"/>
  <c r="D38" i="2"/>
  <c r="Q30" i="2"/>
  <c r="Q29" i="2" s="1"/>
  <c r="D30" i="2"/>
  <c r="J80" i="1"/>
  <c r="M80" i="1"/>
  <c r="L80" i="1"/>
  <c r="K80" i="1"/>
  <c r="Q24" i="2"/>
  <c r="Q23" i="2" s="1"/>
  <c r="D24" i="2"/>
  <c r="Q16" i="2"/>
  <c r="D16" i="2"/>
  <c r="Q20" i="2"/>
  <c r="D20" i="2"/>
  <c r="Q27" i="2"/>
  <c r="D27" i="2"/>
  <c r="L31" i="1" l="1"/>
  <c r="K31" i="1"/>
  <c r="M31" i="1"/>
  <c r="J31" i="1"/>
  <c r="N28" i="1"/>
  <c r="D58" i="3"/>
  <c r="N27" i="3"/>
  <c r="M30" i="3"/>
  <c r="L30" i="3"/>
  <c r="J30" i="3"/>
  <c r="K30" i="3"/>
  <c r="N80" i="1"/>
  <c r="Q12" i="2"/>
  <c r="Q9" i="2" s="1"/>
  <c r="N31" i="1" l="1"/>
  <c r="N30" i="3"/>
  <c r="J72" i="3"/>
  <c r="L72" i="3"/>
  <c r="K72" i="3"/>
  <c r="M72" i="3"/>
  <c r="K74" i="3"/>
  <c r="L74" i="3"/>
  <c r="M74" i="3"/>
  <c r="J74" i="3"/>
  <c r="K58" i="3"/>
  <c r="D62" i="3"/>
  <c r="M58" i="3"/>
  <c r="J58" i="3"/>
  <c r="L58" i="3"/>
  <c r="L42" i="4"/>
  <c r="J42" i="4"/>
  <c r="M42" i="4"/>
  <c r="K42" i="4"/>
  <c r="D38" i="1"/>
  <c r="M38" i="1" s="1"/>
  <c r="D37" i="3"/>
  <c r="D35" i="3"/>
  <c r="D59" i="1"/>
  <c r="K43" i="4"/>
  <c r="L43" i="4"/>
  <c r="M43" i="4"/>
  <c r="J43" i="4"/>
  <c r="D36" i="1"/>
  <c r="L36" i="1" s="1"/>
  <c r="D75" i="1"/>
  <c r="D73" i="1"/>
  <c r="J82" i="4" l="1"/>
  <c r="I82" i="4" s="1"/>
  <c r="J81" i="4"/>
  <c r="K38" i="1"/>
  <c r="N58" i="3"/>
  <c r="N74" i="3"/>
  <c r="N43" i="4"/>
  <c r="N42" i="4"/>
  <c r="J59" i="1"/>
  <c r="K59" i="1"/>
  <c r="D63" i="1"/>
  <c r="L59" i="1"/>
  <c r="M59" i="1"/>
  <c r="L38" i="1"/>
  <c r="M62" i="3"/>
  <c r="L62" i="3"/>
  <c r="J62" i="3"/>
  <c r="K62" i="3"/>
  <c r="J38" i="1"/>
  <c r="K35" i="3"/>
  <c r="J35" i="3"/>
  <c r="M35" i="3"/>
  <c r="L35" i="3"/>
  <c r="L37" i="3"/>
  <c r="K37" i="3"/>
  <c r="J37" i="3"/>
  <c r="M37" i="3"/>
  <c r="N72" i="3"/>
  <c r="K36" i="1"/>
  <c r="M36" i="1"/>
  <c r="J36" i="1"/>
  <c r="K73" i="1"/>
  <c r="M73" i="1"/>
  <c r="L73" i="1"/>
  <c r="J73" i="1"/>
  <c r="L75" i="1"/>
  <c r="J75" i="1"/>
  <c r="M75" i="1"/>
  <c r="K75" i="1"/>
  <c r="J83" i="4" l="1"/>
  <c r="N71" i="3"/>
  <c r="J15" i="8"/>
  <c r="N38" i="1"/>
  <c r="N37" i="3"/>
  <c r="N41" i="4"/>
  <c r="N59" i="1"/>
  <c r="N35" i="3"/>
  <c r="J63" i="1"/>
  <c r="K63" i="1"/>
  <c r="M63" i="1"/>
  <c r="L63" i="1"/>
  <c r="N62" i="3"/>
  <c r="N57" i="3" s="1"/>
  <c r="N73" i="1"/>
  <c r="N36" i="1"/>
  <c r="N75" i="1"/>
  <c r="J172" i="16" l="1"/>
  <c r="J172" i="1"/>
  <c r="N35" i="1"/>
  <c r="N34" i="3"/>
  <c r="O59" i="4"/>
  <c r="N63" i="1"/>
  <c r="N58" i="1" s="1"/>
  <c r="N72" i="1"/>
  <c r="O57" i="3" l="1"/>
  <c r="O57" i="4"/>
  <c r="O36" i="4"/>
  <c r="O51" i="4"/>
  <c r="O41" i="4"/>
  <c r="O29" i="4"/>
  <c r="O66" i="4"/>
  <c r="O72" i="4"/>
  <c r="O75" i="4"/>
  <c r="O34" i="3"/>
  <c r="O115" i="3"/>
  <c r="O107" i="3"/>
  <c r="O154" i="3"/>
  <c r="O111" i="3"/>
  <c r="O96" i="3"/>
  <c r="O71" i="3"/>
  <c r="O72" i="1" l="1"/>
  <c r="O120" i="1" l="1"/>
  <c r="O124" i="1"/>
  <c r="O35" i="1"/>
  <c r="O116" i="1"/>
  <c r="O58" i="1"/>
  <c r="O163" i="1"/>
  <c r="O101" i="1"/>
</calcChain>
</file>

<file path=xl/sharedStrings.xml><?xml version="1.0" encoding="utf-8"?>
<sst xmlns="http://schemas.openxmlformats.org/spreadsheetml/2006/main" count="3100" uniqueCount="395">
  <si>
    <t>BARNS</t>
  </si>
  <si>
    <t>COSTO Y PRESUPUESTO</t>
  </si>
  <si>
    <t xml:space="preserve">DESCRIPCION </t>
  </si>
  <si>
    <t>U/M</t>
  </si>
  <si>
    <t>CANT</t>
  </si>
  <si>
    <t>COSTOS DIRECTOS UNITARIOS (U$)</t>
  </si>
  <si>
    <t>COSTOS DIRECTOS TOTALES (U$)</t>
  </si>
  <si>
    <t>MANO DE OBRA</t>
  </si>
  <si>
    <t>MATERIALES</t>
  </si>
  <si>
    <t>TRANSPORTE Y EQUIPOS</t>
  </si>
  <si>
    <t>SUB-CONTRATOS</t>
  </si>
  <si>
    <t>COSTO UNITARIO</t>
  </si>
  <si>
    <t>COSTO TOTAL</t>
  </si>
  <si>
    <r>
      <t>m</t>
    </r>
    <r>
      <rPr>
        <vertAlign val="superscript"/>
        <sz val="11"/>
        <color theme="1"/>
        <rFont val="Calibri"/>
        <family val="2"/>
        <scheme val="minor"/>
      </rPr>
      <t>2</t>
    </r>
  </si>
  <si>
    <t>CODIGO</t>
  </si>
  <si>
    <t>Glb,</t>
  </si>
  <si>
    <t>FUNDACIONES</t>
  </si>
  <si>
    <t>Pilote de madera</t>
  </si>
  <si>
    <t>PT</t>
  </si>
  <si>
    <t>LISTA DE MADERA REQUERIDA</t>
  </si>
  <si>
    <t xml:space="preserve">GENERAL INFORMATION </t>
  </si>
  <si>
    <t>ACTUAL SIZE (in)</t>
  </si>
  <si>
    <t>NOMINAL SIZE (in)</t>
  </si>
  <si>
    <t>Eje</t>
  </si>
  <si>
    <t>Componente</t>
  </si>
  <si>
    <t>Código</t>
  </si>
  <si>
    <t>Descripción</t>
  </si>
  <si>
    <t>Especie</t>
  </si>
  <si>
    <t>Cantidad</t>
  </si>
  <si>
    <t>Diámetro (in)</t>
  </si>
  <si>
    <t>Grosor (in)</t>
  </si>
  <si>
    <t>Ancho (in)</t>
  </si>
  <si>
    <t>Largo Neto (in)</t>
  </si>
  <si>
    <t>Largo (in)</t>
  </si>
  <si>
    <t>Largo (ft)</t>
  </si>
  <si>
    <t>PAREDES</t>
  </si>
  <si>
    <t>TECHO</t>
  </si>
  <si>
    <t>CIELO RASO</t>
  </si>
  <si>
    <t>PISO</t>
  </si>
  <si>
    <t>Verticales tipo 1</t>
  </si>
  <si>
    <t>Verticales tipo 2</t>
  </si>
  <si>
    <t>PRINCIPAL FRAMING</t>
  </si>
  <si>
    <t>PILOTES</t>
  </si>
  <si>
    <t>PANELES DE PISO</t>
  </si>
  <si>
    <t>Piezas en el sentido transversal, Tipo 1</t>
  </si>
  <si>
    <t>Piezas en el sentido transversal, Tipo 2</t>
  </si>
  <si>
    <t>Piezas en el sentido transversal, Tipo 3</t>
  </si>
  <si>
    <t>Piezas en el sentido transversal, Tipo 4</t>
  </si>
  <si>
    <t>Piezas en el sentido transversal, Tipo 5</t>
  </si>
  <si>
    <t>Piezas en el sentido transversal, Tipo 6</t>
  </si>
  <si>
    <t>Piezas en el sentido longitudinal. Tipo 2</t>
  </si>
  <si>
    <t>Piezas en el sentido longitudinal. Tipo 1</t>
  </si>
  <si>
    <t>Piezas en el sentido longitudinal. Tipo 3</t>
  </si>
  <si>
    <t>Noggins</t>
  </si>
  <si>
    <t>Glb.</t>
  </si>
  <si>
    <t xml:space="preserve">Fijacion estructural </t>
  </si>
  <si>
    <t xml:space="preserve">Forro de Entramado de madera con lamina de Fibrocemento (Plycem) de 20 mm </t>
  </si>
  <si>
    <t>Cubierta de Piso de Ceramica</t>
  </si>
  <si>
    <t>DECK</t>
  </si>
  <si>
    <t>Deck</t>
  </si>
  <si>
    <t>EJE PRINCIPAL</t>
  </si>
  <si>
    <t>Columnas</t>
  </si>
  <si>
    <t>Largueros de techo</t>
  </si>
  <si>
    <t>Piezas horizontales paneles pequeños</t>
  </si>
  <si>
    <t>Piezas verticales paneles pequeños</t>
  </si>
  <si>
    <t>Piezas horizontales paneles grandes</t>
  </si>
  <si>
    <t>Piezas verticales paneles grandes</t>
  </si>
  <si>
    <t>Clavadores de pared</t>
  </si>
  <si>
    <t>Fijacion de Framing.</t>
  </si>
  <si>
    <t>Vigas principales</t>
  </si>
  <si>
    <t>Fabricacion de Vigas principales</t>
  </si>
  <si>
    <t>Piezas horizontales panel culata</t>
  </si>
  <si>
    <t>Piezas verticales panel culata</t>
  </si>
  <si>
    <t>Noggins panel culata</t>
  </si>
  <si>
    <t>Pieza horizontal triangulo</t>
  </si>
  <si>
    <t>Diagonales</t>
  </si>
  <si>
    <t>Verticales tipo 3</t>
  </si>
  <si>
    <t>Fabricacion e Instalacion de Forro Exterior de Paredes con Machimbre de Madera</t>
  </si>
  <si>
    <t>MACHIMBRE</t>
  </si>
  <si>
    <t>Machimbre parte baja</t>
  </si>
  <si>
    <t>Machimbre parte alta</t>
  </si>
  <si>
    <t>CELOSIA</t>
  </si>
  <si>
    <t>Celosia</t>
  </si>
  <si>
    <t>Fabricacion e Instalacion de Ventana de Celosia de Madera</t>
  </si>
  <si>
    <t>Forro Exterior de paredes con Teja DECRA Shake Chestnut</t>
  </si>
  <si>
    <t>ESTRUCTURA PRINCIPAL</t>
  </si>
  <si>
    <t>Forro Exterior de pared contiguo a puertas con lamina de Plycem tipo Machimbre (Siding), Incluye Acabado</t>
  </si>
  <si>
    <t>Fabricacion de piezas de Paneles de Techo de Madera, utlizando piezas con dimensiones comerciales de 2" x 4" + Clavadores de Forro de Techo</t>
  </si>
  <si>
    <t>Armado e instalacion de piezas de Paneles de Techo de Madera, utlizando piezas con dimensiones comerciales de 2" x 4" + Clavadores de Forro de Techo</t>
  </si>
  <si>
    <t>Pieza horizontal de arriba panel pequeño</t>
  </si>
  <si>
    <t>Pieza horizontal de abajo panel pequeño</t>
  </si>
  <si>
    <t>Pieza longitudinal de panel pequeño</t>
  </si>
  <si>
    <t>Noggins de panel pequeño</t>
  </si>
  <si>
    <t>Pieza horizontal de arriba panel grande</t>
  </si>
  <si>
    <t>Pieza horizontal de abajo panel grande</t>
  </si>
  <si>
    <t>Pieza longitudinal de panel grande</t>
  </si>
  <si>
    <t>Noggins de panel grande</t>
  </si>
  <si>
    <t>Clavadores de techo</t>
  </si>
  <si>
    <t>Fijacion de Paneles de Techo</t>
  </si>
  <si>
    <t>Cubierta de Techo con Teja DECRA Shake Chestnut</t>
  </si>
  <si>
    <t>Aislante Termico de Celulosa entre forros de pared. Ver E.T</t>
  </si>
  <si>
    <t>Kg</t>
  </si>
  <si>
    <t>PUERTAS Y VENTANAS</t>
  </si>
  <si>
    <t>Und</t>
  </si>
  <si>
    <t>P-1: Puerta Corrediza de Aluminio Color Nogal Oscuro y Vidrio Claro de 5 mm de espesor con Dimensiones de 226.00 cm x 276.00 cm, Incluye 2 hojas de puerta corrediza + 1 puerta de Cedazo</t>
  </si>
  <si>
    <t>V-1: Ventana Fija de Aluminio Color Nogal Oscuro y Vidrio Claro de 5 mm de espesor, de forma triangular</t>
  </si>
  <si>
    <t>P-2: Puerta Batiente de Aluminio Color Nogal Oscuro y Vidrio Claro de 5 mm de espesor con Dimensiones de 90.00 cm x 222.00 cm, Incluye Haladera de lujo</t>
  </si>
  <si>
    <t>INSTALACIONES ELECTRICAS</t>
  </si>
  <si>
    <t>Canalizacion y alambrado</t>
  </si>
  <si>
    <t>Instalacion de Accesorios de Iluminacion y Poder</t>
  </si>
  <si>
    <t>Fabricacion de Pilote de madera de 6" X 6" (12 Unds)</t>
  </si>
  <si>
    <t>Instalacion de Pilote de madera de 6" X 6" (12 Unds)</t>
  </si>
  <si>
    <t>Forro interior de paredes, con lamina de Plywood Fenolico de 1/2" de espesor. Incluye acabado</t>
  </si>
  <si>
    <t>Cielo raso de Lamina de Plywood Fenolico de 1/2", Incluye Acabado</t>
  </si>
  <si>
    <t>Forro Exterior de paredes, con lamina de Zinc Galvanizada y Troquelada de 0.55 mm Cal. 24.</t>
  </si>
  <si>
    <t>Cubierta de techo con lamina de Zinc Galvanizada y Troquelada de 0.55 mm Cal. 24.</t>
  </si>
  <si>
    <t>Piezas en el sentido longotudinal 1</t>
  </si>
  <si>
    <t>Piezas en el sentido longotudinal 2</t>
  </si>
  <si>
    <t>Piezas en el sentido longotudinal 3</t>
  </si>
  <si>
    <t>Piezas en el sentido longotudinal 4</t>
  </si>
  <si>
    <t>Piezas en el sentido longotudinal 5</t>
  </si>
  <si>
    <t>Piezas en el sentido longotudinal 6</t>
  </si>
  <si>
    <t>Piezas en el sentido longotudinal 7</t>
  </si>
  <si>
    <t>Piezas en el sentido transversal 1</t>
  </si>
  <si>
    <t>Piezas en el sentido transversal 2</t>
  </si>
  <si>
    <t>Vigas principales 1</t>
  </si>
  <si>
    <t>Vigas principales 2</t>
  </si>
  <si>
    <t>Piezas verticales panel mediano</t>
  </si>
  <si>
    <t>Piezas horizontales panel mediano</t>
  </si>
  <si>
    <t>Piezas verticales panel interno</t>
  </si>
  <si>
    <t>Piezas horizontales panel interno</t>
  </si>
  <si>
    <t>Pieza horizontal de arriba panel mediano</t>
  </si>
  <si>
    <t>Pieza horizontal de abajo panel mediano</t>
  </si>
  <si>
    <t>Pieza longitudinal de panel mediano</t>
  </si>
  <si>
    <t>Noggins de panel mediano</t>
  </si>
  <si>
    <t>MEZZANINE</t>
  </si>
  <si>
    <t>P-3: Puerta corrediza de madera, forrada ambas caras con Plywood de 1/4" y estructura interna de 1 1/2" x 1 1/2" + espejo en una cara</t>
  </si>
  <si>
    <t>Pieza transversal</t>
  </si>
  <si>
    <t>Pieza longitudinal 1</t>
  </si>
  <si>
    <t>Pieza longitudinal 2</t>
  </si>
  <si>
    <t>Noggins 1</t>
  </si>
  <si>
    <t>Noggins 2</t>
  </si>
  <si>
    <t>BARN S</t>
  </si>
  <si>
    <t>BS-10</t>
  </si>
  <si>
    <t>BS-10,1</t>
  </si>
  <si>
    <t>BS-10,2</t>
  </si>
  <si>
    <t>BS-20</t>
  </si>
  <si>
    <t>BS-20,1</t>
  </si>
  <si>
    <t>BS-20,2</t>
  </si>
  <si>
    <t>BS-20,3</t>
  </si>
  <si>
    <t>BS-20,4</t>
  </si>
  <si>
    <t>BS-20,5</t>
  </si>
  <si>
    <t>BS-20,6</t>
  </si>
  <si>
    <t>BS-30</t>
  </si>
  <si>
    <t>BS-30,1</t>
  </si>
  <si>
    <t>BS-30,2</t>
  </si>
  <si>
    <t>BS-30,3</t>
  </si>
  <si>
    <t>BS-30,4</t>
  </si>
  <si>
    <t>BS-40</t>
  </si>
  <si>
    <t>BS-40,1</t>
  </si>
  <si>
    <t>BS-40,2</t>
  </si>
  <si>
    <t>BS-40,3</t>
  </si>
  <si>
    <t>BS-40,4</t>
  </si>
  <si>
    <t>BS-40,5</t>
  </si>
  <si>
    <t>BS-40,6</t>
  </si>
  <si>
    <t>BS-40,7</t>
  </si>
  <si>
    <t>BS-40,8</t>
  </si>
  <si>
    <t>BS-40,9</t>
  </si>
  <si>
    <t>BS-50</t>
  </si>
  <si>
    <t>BS-50,1</t>
  </si>
  <si>
    <t>BS-50,2</t>
  </si>
  <si>
    <t>BS-50,3</t>
  </si>
  <si>
    <t>BS-50,4</t>
  </si>
  <si>
    <t>BS-50,5</t>
  </si>
  <si>
    <t>BS-60</t>
  </si>
  <si>
    <t>BS-60,1</t>
  </si>
  <si>
    <t>BS-70</t>
  </si>
  <si>
    <t>BS-70,1</t>
  </si>
  <si>
    <t>BS-70,2</t>
  </si>
  <si>
    <t>BS-70,3</t>
  </si>
  <si>
    <t>BS-70,4</t>
  </si>
  <si>
    <t>BS-70,5</t>
  </si>
  <si>
    <t>BS-80</t>
  </si>
  <si>
    <t>BS-80,1</t>
  </si>
  <si>
    <t>BS-80,2</t>
  </si>
  <si>
    <t>BS-80,3</t>
  </si>
  <si>
    <t>BS-80,4</t>
  </si>
  <si>
    <t>BS-90</t>
  </si>
  <si>
    <t>BS-90,1</t>
  </si>
  <si>
    <t>BS-90,2</t>
  </si>
  <si>
    <t>BS-100</t>
  </si>
  <si>
    <t>BS-100,1</t>
  </si>
  <si>
    <t>BX-10</t>
  </si>
  <si>
    <t>BX-10,1</t>
  </si>
  <si>
    <t>BX-10,2</t>
  </si>
  <si>
    <t>BX-20</t>
  </si>
  <si>
    <t>BX-20,1</t>
  </si>
  <si>
    <t>BX-20,2</t>
  </si>
  <si>
    <t>BX-20,3</t>
  </si>
  <si>
    <t>BX-20,4</t>
  </si>
  <si>
    <t>BX-20,5</t>
  </si>
  <si>
    <t>BX-20,6</t>
  </si>
  <si>
    <t>BX-30</t>
  </si>
  <si>
    <t>BX-30,1</t>
  </si>
  <si>
    <t>BX-30,2</t>
  </si>
  <si>
    <t>BX-30,3</t>
  </si>
  <si>
    <t>BX-30,4</t>
  </si>
  <si>
    <t>BX-40</t>
  </si>
  <si>
    <t>BX-40,1</t>
  </si>
  <si>
    <t>BX-40,2</t>
  </si>
  <si>
    <t>BX-40,3</t>
  </si>
  <si>
    <t>BX-40,4</t>
  </si>
  <si>
    <t>BX-40,5</t>
  </si>
  <si>
    <t>BX-40,6</t>
  </si>
  <si>
    <t>BX-40,7</t>
  </si>
  <si>
    <t>BX-40,8</t>
  </si>
  <si>
    <t>BX-40,9</t>
  </si>
  <si>
    <t>BX-50</t>
  </si>
  <si>
    <t>BX-50,1</t>
  </si>
  <si>
    <t>BX-50,2</t>
  </si>
  <si>
    <t>BX-50,3</t>
  </si>
  <si>
    <t>BX-50,4</t>
  </si>
  <si>
    <t>BX-50,5</t>
  </si>
  <si>
    <t>BX-60</t>
  </si>
  <si>
    <t>BX-60,1</t>
  </si>
  <si>
    <t>BX-70</t>
  </si>
  <si>
    <t>BX-70,1</t>
  </si>
  <si>
    <t>BX-70,2</t>
  </si>
  <si>
    <t>BX-70,3</t>
  </si>
  <si>
    <t>BX-80</t>
  </si>
  <si>
    <t>BX-80,1</t>
  </si>
  <si>
    <t>BX-80,2</t>
  </si>
  <si>
    <t>BX-90</t>
  </si>
  <si>
    <t>BX-90,1</t>
  </si>
  <si>
    <t>BARN X</t>
  </si>
  <si>
    <t>Forro Exterior de paredes con Panel HUURRE</t>
  </si>
  <si>
    <t>Cubierta de Techo con Panel HUURRE</t>
  </si>
  <si>
    <t>BARN S -  19,80 m2</t>
  </si>
  <si>
    <t>BARN X -  16,30 m2</t>
  </si>
  <si>
    <t>BARN X - FORRO DE DECRA + PISO DE PLYCEM &amp; CERAMICA + DECK - 16,30 m2</t>
  </si>
  <si>
    <t>BARN X - FORRO DE LAMINA TROQUELADA + PISO DE PLYCEM &amp; CERAMICA + DECK - 16,30 m2</t>
  </si>
  <si>
    <t>BARN X - FORRO DE PANEL HUURRE + PISO DE PLYCEM &amp; CERAMICA + DECK - 16,30 m2</t>
  </si>
  <si>
    <t>ENTREGA</t>
  </si>
  <si>
    <t>Entrega Final</t>
  </si>
  <si>
    <t>BS-70,6</t>
  </si>
  <si>
    <t>Escalera Metalica + Pasamanos, Incluye acabado en polvo</t>
  </si>
  <si>
    <t>P-1: Puerta Corrediza de PVC Color Nogal Oscuro y Vidrio Claro de 5 mm de espesor con Dimensiones de 226.00 cm x 276.00 cm, Incluye 2 hojas de puerta corrediza + 1 puerta de Cedazo</t>
  </si>
  <si>
    <t>V-1: Ventana Fija de PVC Color Nogal Oscuro y Vidrio Claro de 5 mm de espesor, de forma triangular</t>
  </si>
  <si>
    <t>P-2: Puerta Batiente de PVC Color Nogal Oscuro y Vidrio Claro de 5 mm de espesor con Dimensiones de 90.00 cm x 222.00 cm, Incluye Haladera de lujo</t>
  </si>
  <si>
    <t>BS-80,5</t>
  </si>
  <si>
    <t>V-2: Ventana Corrediza de Aluminio Color Nogal Oscuro y Vidrio Claro de 5 mm de espesor, con dimensiones de 60,00 cm x 80,00 cm</t>
  </si>
  <si>
    <t>BATHROOM</t>
  </si>
  <si>
    <t>BS-100,2</t>
  </si>
  <si>
    <t>Instalaciones Hidrosanitarias, Suministro e Instalacion de Tuberias Hidrosanitarias + Agua Residuales</t>
  </si>
  <si>
    <t>BS-100,3</t>
  </si>
  <si>
    <t>BS-100,4</t>
  </si>
  <si>
    <t>Forro interior de paredes, con lamina de Plyrock de 1/2" de espesor</t>
  </si>
  <si>
    <t>Enchape de Porcelanato en paredes</t>
  </si>
  <si>
    <t>Euipamiento Hidrosanitario. Incluye 1 Inodoro + 1 Lavamanos + Ducha + Accesorios</t>
  </si>
  <si>
    <t>BS-110</t>
  </si>
  <si>
    <t>BS-110,1</t>
  </si>
  <si>
    <t>V-2: Ventana Corrediza de PVC Color Nogal Oscuro y Vidrio Claro de 5 mm de espesor, con dimensiones de 60,00 cm x 80,00 cm</t>
  </si>
  <si>
    <t xml:space="preserve">Forro Exterior de paredes con Teja VARITILE Viksen </t>
  </si>
  <si>
    <t>Cubierta de Techo con Teja VARITILE Viksen</t>
  </si>
  <si>
    <t>BARN X - FORRO DE VARITILE + PISO DE PLYCEM &amp; CERAMICA + DECK - 16,30 m2</t>
  </si>
  <si>
    <t>Fabricacion de piezas para paneles de piso en madera, utlizando piezas con dimensiones comerciales de 2" x 6"</t>
  </si>
  <si>
    <t>Armado e Instalacion de paneles de piso en Madera, utlizando piezas con dimensiones comerciales de 2" x 6"</t>
  </si>
  <si>
    <t xml:space="preserve">Forro en Paneles de Piso en madera con lamina de Fibrocemento (Plycem) de 20 mm </t>
  </si>
  <si>
    <t>Piso de Ceramica</t>
  </si>
  <si>
    <t>Piso de Deck con  Acabado Tropical Extreme de Messmers</t>
  </si>
  <si>
    <t>Fabricación de Eje Estructural</t>
  </si>
  <si>
    <t>Instalación de Eje Estructural + Vigas Principales</t>
  </si>
  <si>
    <t>Fijacion estructural de Ejes Principales + Vigas</t>
  </si>
  <si>
    <t>Fabricacion de piezas de Framing - Paneles de Pared en Madera, utlizando piezas con dimensiones comerciales de 2" x 4" + Clavadores de Forro de pared</t>
  </si>
  <si>
    <t>Armado e instalacion de piezas de Framing - Paneles de Pared en Madera, utlizando piezas con dimensiones comerciales de 2" x 4" + Clavadores de Forro de pared</t>
  </si>
  <si>
    <t>Fabricacion de piezas de Framing - Paneles de Pared en Madera, utlizando piezas con dimensiones comerciales de 2" x 4"</t>
  </si>
  <si>
    <t>Armado e instalacion de piezas de Framing - Paneles de Pared en Madera, utlizando piezas con dimensiones comerciales de 2" x 4"</t>
  </si>
  <si>
    <t>Fabricacion de piezas para Paneles de Entrepiso en Madera, utlizando piezas con dimensiones comerciales de 2" x 5" y 2" X 4"</t>
  </si>
  <si>
    <t>Armado e Instalacion de paneles de Entrepiso en madera, utlizando piezas con dimensiones comerciales de 2" x 5" y 2" x 4"</t>
  </si>
  <si>
    <t>ALCANCES (ETAPAS Y SUB-ETAPAS)</t>
  </si>
  <si>
    <t>COMPONENTES Y/O FORMULAS (PARA AXEL)</t>
  </si>
  <si>
    <t>Termiterol</t>
  </si>
  <si>
    <t xml:space="preserve">Alquitran </t>
  </si>
  <si>
    <t>Gln.</t>
  </si>
  <si>
    <t>Aceite natural</t>
  </si>
  <si>
    <t xml:space="preserve">DESCRIPCION DEL COMPONENTE </t>
  </si>
  <si>
    <t>Hilazas</t>
  </si>
  <si>
    <t>Lbs,</t>
  </si>
  <si>
    <t>Wood screws square No. 8 x 3"</t>
  </si>
  <si>
    <t>Und,</t>
  </si>
  <si>
    <t>Bolsa</t>
  </si>
  <si>
    <t>Cemento Gris 22,5 kg</t>
  </si>
  <si>
    <t>Arena</t>
  </si>
  <si>
    <t>Grava 1/2"</t>
  </si>
  <si>
    <t>m3</t>
  </si>
  <si>
    <t>Diesel</t>
  </si>
  <si>
    <t>Varilla de acero No. 4, Gr, 40</t>
  </si>
  <si>
    <t xml:space="preserve">Varilla roscada Galv. 5/8" </t>
  </si>
  <si>
    <t>Arandela Galv. 5/8"</t>
  </si>
  <si>
    <t>Tuerca Galv. 5/8"</t>
  </si>
  <si>
    <t>Goloso 3/8" X 8"</t>
  </si>
  <si>
    <t>Arandela para goloso de 5/8"</t>
  </si>
  <si>
    <t>Tornillo amarillo No. 8 x 2"</t>
  </si>
  <si>
    <t>Arandela lisa 1/4"</t>
  </si>
  <si>
    <t xml:space="preserve">Lamina machihembrada Plycem 4´ x 8´x 20 mm </t>
  </si>
  <si>
    <t>m2</t>
  </si>
  <si>
    <t>Ceramica Cod. 0000000</t>
  </si>
  <si>
    <t>Bondex Plus</t>
  </si>
  <si>
    <t>Separadores 3 mm</t>
  </si>
  <si>
    <t>Caliche Color XXXX</t>
  </si>
  <si>
    <t>Geotextil GT 1600 de 4m x 160m</t>
  </si>
  <si>
    <t>Pegaforte adhesivo T3</t>
  </si>
  <si>
    <t>Aceite natural Tropical Extreme de Messmers</t>
  </si>
  <si>
    <t xml:space="preserve">Tornillo P/Deck </t>
  </si>
  <si>
    <t>Clips P/Deck</t>
  </si>
  <si>
    <t>Wood screws square No. 8 x 2"</t>
  </si>
  <si>
    <t>Platina 3" x 5" x 1/4"</t>
  </si>
  <si>
    <t>Platina 4" x 4" x 1/4"</t>
  </si>
  <si>
    <t>Soldadura 6011 x 1/8"</t>
  </si>
  <si>
    <t>Varilla</t>
  </si>
  <si>
    <t>Desoxidante desengrasante Nit Intensa Clean</t>
  </si>
  <si>
    <t>Macropoxi 640</t>
  </si>
  <si>
    <t>Kit</t>
  </si>
  <si>
    <t>Lamina Plywood Fenolico 4`x8`x 1/2"</t>
  </si>
  <si>
    <t>Tornillo amarillo Flathead No. 8 x 1 1/2"</t>
  </si>
  <si>
    <t>Acabado</t>
  </si>
  <si>
    <t>Clavo de Pistola No. 18 x 1 1/2"</t>
  </si>
  <si>
    <t>Teja Grav Decra Shake Chestnut 371 x 1346 M</t>
  </si>
  <si>
    <t>Terminal capote Grav Shake Chestnut</t>
  </si>
  <si>
    <t>Capote Grav Shake Chestnut</t>
  </si>
  <si>
    <t>Kit de retoque Chestnut</t>
  </si>
  <si>
    <t>Porta punta magnetica 1/4"</t>
  </si>
  <si>
    <t xml:space="preserve">Tornillo punta aguda No. 9 </t>
  </si>
  <si>
    <t>Celulosa</t>
  </si>
  <si>
    <t>Kg,</t>
  </si>
  <si>
    <t>Tubo PVC Conduit 1/2"</t>
  </si>
  <si>
    <t>Tubo EMT 1"</t>
  </si>
  <si>
    <t>Conector PVC Conduit 1/2"</t>
  </si>
  <si>
    <t>Conector EMT 1"</t>
  </si>
  <si>
    <t>Curvas PVC Conduit 1/2"</t>
  </si>
  <si>
    <t>Mufa 1"</t>
  </si>
  <si>
    <t>Uniones PVC Conduit 1/2"</t>
  </si>
  <si>
    <t>Bridas EMT UL 1/2"</t>
  </si>
  <si>
    <t>Conector Romex 1/2"</t>
  </si>
  <si>
    <t>Conductor TSJ 3 x 14 AWG</t>
  </si>
  <si>
    <t>Wirenut Rojo/Crema</t>
  </si>
  <si>
    <t>Tape electrico Scotch</t>
  </si>
  <si>
    <t>Alambre galvanizado No. 16</t>
  </si>
  <si>
    <t>Panel CH 12 espacios</t>
  </si>
  <si>
    <t xml:space="preserve">Breaker 2 x 70 Amp </t>
  </si>
  <si>
    <t xml:space="preserve">Breaker 1 x 20 Amp </t>
  </si>
  <si>
    <t>Varilla polo tierra 5/8" x 6 ft</t>
  </si>
  <si>
    <t>Conector para varilla polo tierra 5/8"</t>
  </si>
  <si>
    <r>
      <t xml:space="preserve">Conductor THHN </t>
    </r>
    <r>
      <rPr>
        <sz val="11"/>
        <rFont val="Calibri"/>
        <family val="2"/>
      </rPr>
      <t xml:space="preserve"># </t>
    </r>
    <r>
      <rPr>
        <sz val="11"/>
        <rFont val="Century Gothic"/>
        <family val="2"/>
      </rPr>
      <t>8 verde</t>
    </r>
  </si>
  <si>
    <r>
      <t xml:space="preserve">Conductor THHN </t>
    </r>
    <r>
      <rPr>
        <sz val="11"/>
        <rFont val="Calibri"/>
        <family val="2"/>
      </rPr>
      <t># 12</t>
    </r>
    <r>
      <rPr>
        <sz val="11"/>
        <rFont val="Century Gothic"/>
        <family val="2"/>
      </rPr>
      <t xml:space="preserve"> rojo</t>
    </r>
  </si>
  <si>
    <r>
      <t xml:space="preserve">Conductor THHN </t>
    </r>
    <r>
      <rPr>
        <sz val="11"/>
        <rFont val="Calibri"/>
        <family val="2"/>
      </rPr>
      <t># 12</t>
    </r>
    <r>
      <rPr>
        <sz val="11"/>
        <rFont val="Century Gothic"/>
        <family val="2"/>
      </rPr>
      <t xml:space="preserve"> negro</t>
    </r>
  </si>
  <si>
    <r>
      <t xml:space="preserve">Conductor THHN </t>
    </r>
    <r>
      <rPr>
        <sz val="11"/>
        <rFont val="Calibri"/>
        <family val="2"/>
      </rPr>
      <t># 12</t>
    </r>
    <r>
      <rPr>
        <sz val="11"/>
        <rFont val="Century Gothic"/>
        <family val="2"/>
      </rPr>
      <t xml:space="preserve"> blanco</t>
    </r>
  </si>
  <si>
    <r>
      <t xml:space="preserve">Conductor THHN </t>
    </r>
    <r>
      <rPr>
        <sz val="11"/>
        <rFont val="Calibri"/>
        <family val="2"/>
      </rPr>
      <t># 12</t>
    </r>
    <r>
      <rPr>
        <sz val="11"/>
        <rFont val="Century Gothic"/>
        <family val="2"/>
      </rPr>
      <t xml:space="preserve"> azul</t>
    </r>
  </si>
  <si>
    <r>
      <t xml:space="preserve">Conductor THHN </t>
    </r>
    <r>
      <rPr>
        <sz val="11"/>
        <rFont val="Calibri"/>
        <family val="2"/>
      </rPr>
      <t># 14</t>
    </r>
    <r>
      <rPr>
        <sz val="11"/>
        <rFont val="Century Gothic"/>
        <family val="2"/>
      </rPr>
      <t xml:space="preserve"> verde</t>
    </r>
  </si>
  <si>
    <t>Cajas 2" x 4" UL</t>
  </si>
  <si>
    <t>Cajas 4" x 4" UL</t>
  </si>
  <si>
    <t>Tapa ciega 4" x 4" UL</t>
  </si>
  <si>
    <t>Aro de repello</t>
  </si>
  <si>
    <t>Tubo PVC Conduit 3/4"</t>
  </si>
  <si>
    <t>Und.</t>
  </si>
  <si>
    <t>Mts.</t>
  </si>
  <si>
    <t>Rollo</t>
  </si>
  <si>
    <t>Tornillo de gypsum 1" Punta fina</t>
  </si>
  <si>
    <r>
      <t xml:space="preserve">Conductor THHN </t>
    </r>
    <r>
      <rPr>
        <sz val="11"/>
        <rFont val="Calibri"/>
        <family val="2"/>
      </rPr>
      <t># 6</t>
    </r>
    <r>
      <rPr>
        <sz val="11"/>
        <rFont val="Century Gothic"/>
        <family val="2"/>
      </rPr>
      <t xml:space="preserve"> rojo</t>
    </r>
  </si>
  <si>
    <r>
      <t xml:space="preserve">Conductor THHN </t>
    </r>
    <r>
      <rPr>
        <sz val="11"/>
        <rFont val="Calibri"/>
        <family val="2"/>
      </rPr>
      <t># 6</t>
    </r>
    <r>
      <rPr>
        <sz val="11"/>
        <rFont val="Century Gothic"/>
        <family val="2"/>
      </rPr>
      <t xml:space="preserve"> negro</t>
    </r>
  </si>
  <si>
    <r>
      <t xml:space="preserve">Conductor THHN </t>
    </r>
    <r>
      <rPr>
        <sz val="11"/>
        <rFont val="Calibri"/>
        <family val="2"/>
      </rPr>
      <t># 6</t>
    </r>
    <r>
      <rPr>
        <sz val="11"/>
        <rFont val="Century Gothic"/>
        <family val="2"/>
      </rPr>
      <t xml:space="preserve"> blanco</t>
    </r>
  </si>
  <si>
    <t>Union EMT 1"</t>
  </si>
  <si>
    <t>Curvas EMT 1"</t>
  </si>
  <si>
    <t>Bridas EMT UL 1"</t>
  </si>
  <si>
    <t>Bridas EMT UL 3/4"</t>
  </si>
  <si>
    <t>Windex</t>
  </si>
  <si>
    <t>Hilazas de seda</t>
  </si>
  <si>
    <t>Panel Viksen Flint 0,45 CORR</t>
  </si>
  <si>
    <t>Single angle ridge stone Grey</t>
  </si>
  <si>
    <t>Hexa end cap for trim cap stone Grey</t>
  </si>
  <si>
    <t>Fascia 80 US (2M) stone Grey</t>
  </si>
  <si>
    <t>Washerless 3000 hour screw No. 10 x 2" (250 Bag matte black)</t>
  </si>
  <si>
    <t>Granules stone Grey quartz</t>
  </si>
  <si>
    <t>Acrylic adhesive on water base (250 gr tube mineral granules black)</t>
  </si>
  <si>
    <t>Papel Craft</t>
  </si>
  <si>
    <t>Paletizador</t>
  </si>
  <si>
    <t>Sellador</t>
  </si>
  <si>
    <t>Botella</t>
  </si>
  <si>
    <t>Panel HUURRE para techo de 40 mm</t>
  </si>
  <si>
    <t>Goloso 3/8" X 3"</t>
  </si>
  <si>
    <t>Lamina troquelada estructural ,55mm Cal. 24</t>
  </si>
  <si>
    <t>BARN S - FORRO DE DECRA + PISO DE PLYCEM &amp; CERAMICA + DECK - 19,80 m2</t>
  </si>
  <si>
    <t>BARN S - FORRO DE VARITILE + PISO DE PLYCEM &amp; CERAMICA + DECK - 19,80 m2</t>
  </si>
  <si>
    <t>BARN S - FORRO DE PANEL HUURRE + PISO DE PLYCEM &amp; CERAMICA + DECK - 19,80 m2</t>
  </si>
  <si>
    <t>BARN S - FORRO DE LAMINA TROQUELADA + PISO DE PLYCEM &amp; CERAMICA + DECK - 19,80 m2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</si>
</sst>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164" formatCode="_-[$$-1C0A]* #,##0.00_ ;_-[$$-1C0A]* \-#,##0.00\ ;_-[$$-1C0A]* &quot;-&quot;??_ ;_-@_ "/>
    <numFmt numFmtId="165" formatCode="0&quot;_c/u&quot;"/>
    <numFmt numFmtId="166" formatCode="#\ ??/??&quot;''&quot;"/>
    <numFmt numFmtId="167" formatCode="#\ \-?/?&quot;''&quot;"/>
    <numFmt numFmtId="168" formatCode="#\-?/?&quot;'&quot;"/>
    <numFmt numFmtId="170" formatCode="_-[$$-5C0A]* #,##0.00_-;\-[$$-5C0A]* #,##0.00_-;_-[$$-5C0A]* &quot;-&quot;??_-;_-@_-"/>
  </numFmts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i/>
      <sz val="16"/>
      <name val="Calibri"/>
      <family val="2"/>
      <scheme val="minor"/>
    </font>
    <font>
      <i/>
      <sz val="16"/>
      <color theme="0"/>
      <name val="Calibri"/>
      <family val="2"/>
      <scheme val="minor"/>
    </font>
    <font>
      <i/>
      <sz val="16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0"/>
      <color theme="1"/>
      <name val="Century Gothic"/>
      <family val="2"/>
    </font>
    <font>
      <b/>
      <sz val="11"/>
      <name val="Century Gothic"/>
      <family val="2"/>
    </font>
    <font>
      <vertAlign val="superscript"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name val="Century Gothic"/>
      <family val="2"/>
    </font>
    <font>
      <b/>
      <sz val="11"/>
      <color rgb="FFFF0000"/>
      <name val="Century Gothic"/>
      <family val="2"/>
    </font>
    <font>
      <sz val="11"/>
      <color theme="1"/>
      <name val="Century Gothic"/>
      <family val="2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name val="Century Gothic"/>
      <family val="2"/>
    </font>
    <font>
      <sz val="11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0" tint="-0.34998626667073579"/>
        <bgColor indexed="64"/>
      </patternFill>
    </fill>
  </fills>
  <borders count="7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auto="1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/>
      <top style="thin">
        <color auto="1"/>
      </top>
      <bottom style="thin">
        <color indexed="64"/>
      </bottom>
      <diagonal/>
    </border>
    <border>
      <left/>
      <right/>
      <top style="thin">
        <color auto="1"/>
      </top>
      <bottom style="thin">
        <color indexed="64"/>
      </bottom>
      <diagonal/>
    </border>
    <border>
      <left/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/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/>
      <bottom/>
      <diagonal/>
    </border>
    <border>
      <left style="medium">
        <color indexed="64"/>
      </left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auto="1"/>
      </left>
      <right/>
      <top style="medium">
        <color indexed="64"/>
      </top>
      <bottom/>
      <diagonal/>
    </border>
    <border>
      <left/>
      <right style="thin">
        <color auto="1"/>
      </right>
      <top style="medium">
        <color indexed="64"/>
      </top>
      <bottom/>
      <diagonal/>
    </border>
    <border>
      <left style="thin">
        <color auto="1"/>
      </left>
      <right style="medium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medium">
        <color indexed="64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/>
      <bottom/>
      <diagonal/>
    </border>
    <border>
      <left style="thin">
        <color auto="1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/>
      <right style="medium">
        <color indexed="64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</borders>
  <cellStyleXfs count="3">
    <xf numFmtId="0" fontId="0" fillId="0" borderId="0"/>
    <xf numFmtId="0" fontId="4" fillId="0" borderId="0"/>
    <xf numFmtId="9" fontId="1" fillId="0" borderId="0" applyFont="0" applyFill="0" applyBorder="0" applyAlignment="0" applyProtection="0"/>
  </cellStyleXfs>
  <cellXfs count="446">
    <xf numFmtId="0" fontId="0" fillId="0" borderId="0" xfId="0"/>
    <xf numFmtId="0" fontId="10" fillId="4" borderId="19" xfId="1" applyFont="1" applyFill="1" applyBorder="1" applyAlignment="1">
      <alignment horizontal="center" vertical="center" wrapText="1"/>
    </xf>
    <xf numFmtId="0" fontId="10" fillId="4" borderId="20" xfId="1" applyFont="1" applyFill="1" applyBorder="1" applyAlignment="1">
      <alignment horizontal="center" vertical="center" wrapText="1"/>
    </xf>
    <xf numFmtId="0" fontId="10" fillId="4" borderId="21" xfId="1" applyFont="1" applyFill="1" applyBorder="1" applyAlignment="1">
      <alignment horizontal="center" vertical="center" wrapText="1"/>
    </xf>
    <xf numFmtId="0" fontId="10" fillId="4" borderId="22" xfId="1" applyFont="1" applyFill="1" applyBorder="1" applyAlignment="1">
      <alignment horizontal="center" vertical="center" wrapText="1"/>
    </xf>
    <xf numFmtId="0" fontId="11" fillId="5" borderId="26" xfId="1" applyFont="1" applyFill="1" applyBorder="1" applyAlignment="1">
      <alignment horizontal="center" vertical="center"/>
    </xf>
    <xf numFmtId="164" fontId="11" fillId="5" borderId="29" xfId="1" applyNumberFormat="1" applyFont="1" applyFill="1" applyBorder="1" applyAlignment="1">
      <alignment vertical="center"/>
    </xf>
    <xf numFmtId="0" fontId="1" fillId="0" borderId="0" xfId="1" applyFont="1" applyAlignment="1">
      <alignment horizontal="center" vertical="center"/>
    </xf>
    <xf numFmtId="2" fontId="1" fillId="0" borderId="0" xfId="1" applyNumberFormat="1" applyFont="1" applyAlignment="1">
      <alignment horizontal="center" vertical="center"/>
    </xf>
    <xf numFmtId="164" fontId="1" fillId="0" borderId="0" xfId="1" applyNumberFormat="1" applyFont="1" applyAlignment="1">
      <alignment horizontal="center" vertical="center"/>
    </xf>
    <xf numFmtId="164" fontId="1" fillId="0" borderId="0" xfId="1" applyNumberFormat="1" applyFont="1"/>
    <xf numFmtId="0" fontId="4" fillId="0" borderId="0" xfId="1"/>
    <xf numFmtId="4" fontId="15" fillId="6" borderId="14" xfId="1" applyNumberFormat="1" applyFont="1" applyFill="1" applyBorder="1" applyAlignment="1">
      <alignment horizontal="center" vertical="center"/>
    </xf>
    <xf numFmtId="4" fontId="2" fillId="7" borderId="34" xfId="1" applyNumberFormat="1" applyFont="1" applyFill="1" applyBorder="1" applyAlignment="1">
      <alignment horizontal="center" vertical="center"/>
    </xf>
    <xf numFmtId="4" fontId="3" fillId="8" borderId="34" xfId="1" applyNumberFormat="1" applyFont="1" applyFill="1" applyBorder="1" applyAlignment="1">
      <alignment horizontal="center" vertical="center"/>
    </xf>
    <xf numFmtId="0" fontId="4" fillId="0" borderId="16" xfId="1" applyBorder="1"/>
    <xf numFmtId="0" fontId="16" fillId="0" borderId="16" xfId="1" applyFont="1" applyBorder="1" applyAlignment="1">
      <alignment horizontal="center"/>
    </xf>
    <xf numFmtId="0" fontId="16" fillId="0" borderId="16" xfId="1" applyFont="1" applyBorder="1"/>
    <xf numFmtId="0" fontId="16" fillId="0" borderId="16" xfId="1" applyFont="1" applyBorder="1" applyAlignment="1">
      <alignment horizontal="center" vertical="center"/>
    </xf>
    <xf numFmtId="165" fontId="16" fillId="0" borderId="16" xfId="1" applyNumberFormat="1" applyFont="1" applyBorder="1" applyAlignment="1">
      <alignment horizontal="center" vertical="center"/>
    </xf>
    <xf numFmtId="167" fontId="16" fillId="0" borderId="16" xfId="1" applyNumberFormat="1" applyFont="1" applyBorder="1" applyAlignment="1">
      <alignment horizontal="center"/>
    </xf>
    <xf numFmtId="168" fontId="16" fillId="0" borderId="16" xfId="1" applyNumberFormat="1" applyFont="1" applyBorder="1" applyAlignment="1">
      <alignment horizontal="center"/>
    </xf>
    <xf numFmtId="4" fontId="16" fillId="0" borderId="18" xfId="1" applyNumberFormat="1" applyFont="1" applyBorder="1" applyAlignment="1">
      <alignment horizontal="center"/>
    </xf>
    <xf numFmtId="0" fontId="4" fillId="0" borderId="36" xfId="1" applyBorder="1"/>
    <xf numFmtId="0" fontId="16" fillId="0" borderId="36" xfId="1" applyFont="1" applyBorder="1" applyAlignment="1">
      <alignment horizontal="center"/>
    </xf>
    <xf numFmtId="0" fontId="16" fillId="0" borderId="36" xfId="1" applyFont="1" applyBorder="1"/>
    <xf numFmtId="0" fontId="16" fillId="0" borderId="36" xfId="1" applyFont="1" applyBorder="1" applyAlignment="1">
      <alignment horizontal="center" vertical="center"/>
    </xf>
    <xf numFmtId="165" fontId="16" fillId="0" borderId="36" xfId="1" applyNumberFormat="1" applyFont="1" applyBorder="1" applyAlignment="1">
      <alignment horizontal="center" vertical="center"/>
    </xf>
    <xf numFmtId="167" fontId="16" fillId="0" borderId="36" xfId="1" applyNumberFormat="1" applyFont="1" applyBorder="1" applyAlignment="1">
      <alignment horizontal="center"/>
    </xf>
    <xf numFmtId="168" fontId="16" fillId="0" borderId="36" xfId="1" applyNumberFormat="1" applyFont="1" applyBorder="1" applyAlignment="1">
      <alignment horizontal="center"/>
    </xf>
    <xf numFmtId="4" fontId="16" fillId="0" borderId="37" xfId="1" applyNumberFormat="1" applyFont="1" applyBorder="1" applyAlignment="1">
      <alignment horizontal="center"/>
    </xf>
    <xf numFmtId="0" fontId="4" fillId="0" borderId="20" xfId="1" applyBorder="1"/>
    <xf numFmtId="0" fontId="16" fillId="0" borderId="20" xfId="1" applyFont="1" applyBorder="1" applyAlignment="1">
      <alignment horizontal="center"/>
    </xf>
    <xf numFmtId="0" fontId="16" fillId="0" borderId="20" xfId="1" applyFont="1" applyBorder="1"/>
    <xf numFmtId="0" fontId="16" fillId="0" borderId="20" xfId="1" applyFont="1" applyBorder="1" applyAlignment="1">
      <alignment horizontal="center" vertical="center"/>
    </xf>
    <xf numFmtId="165" fontId="16" fillId="0" borderId="20" xfId="1" applyNumberFormat="1" applyFont="1" applyBorder="1" applyAlignment="1">
      <alignment horizontal="center" vertical="center"/>
    </xf>
    <xf numFmtId="167" fontId="16" fillId="0" borderId="20" xfId="1" applyNumberFormat="1" applyFont="1" applyBorder="1" applyAlignment="1">
      <alignment horizontal="center"/>
    </xf>
    <xf numFmtId="168" fontId="16" fillId="0" borderId="20" xfId="1" applyNumberFormat="1" applyFont="1" applyBorder="1" applyAlignment="1">
      <alignment horizontal="center"/>
    </xf>
    <xf numFmtId="4" fontId="16" fillId="0" borderId="22" xfId="1" applyNumberFormat="1" applyFont="1" applyBorder="1" applyAlignment="1">
      <alignment horizontal="center"/>
    </xf>
    <xf numFmtId="4" fontId="3" fillId="8" borderId="11" xfId="1" applyNumberFormat="1" applyFont="1" applyFill="1" applyBorder="1" applyAlignment="1">
      <alignment horizontal="center" vertical="center"/>
    </xf>
    <xf numFmtId="0" fontId="4" fillId="0" borderId="41" xfId="1" applyBorder="1"/>
    <xf numFmtId="0" fontId="16" fillId="0" borderId="41" xfId="1" applyFont="1" applyBorder="1" applyAlignment="1">
      <alignment horizontal="center"/>
    </xf>
    <xf numFmtId="0" fontId="16" fillId="0" borderId="41" xfId="1" applyFont="1" applyBorder="1"/>
    <xf numFmtId="0" fontId="16" fillId="0" borderId="41" xfId="1" applyFont="1" applyBorder="1" applyAlignment="1">
      <alignment horizontal="center" vertical="center"/>
    </xf>
    <xf numFmtId="165" fontId="16" fillId="0" borderId="41" xfId="1" applyNumberFormat="1" applyFont="1" applyBorder="1" applyAlignment="1">
      <alignment horizontal="center" vertical="center"/>
    </xf>
    <xf numFmtId="167" fontId="16" fillId="0" borderId="41" xfId="1" applyNumberFormat="1" applyFont="1" applyBorder="1" applyAlignment="1">
      <alignment horizontal="center"/>
    </xf>
    <xf numFmtId="168" fontId="16" fillId="0" borderId="41" xfId="1" applyNumberFormat="1" applyFont="1" applyBorder="1" applyAlignment="1">
      <alignment horizontal="center"/>
    </xf>
    <xf numFmtId="4" fontId="16" fillId="0" borderId="42" xfId="1" applyNumberFormat="1" applyFont="1" applyBorder="1" applyAlignment="1">
      <alignment horizontal="center"/>
    </xf>
    <xf numFmtId="4" fontId="3" fillId="8" borderId="43" xfId="1" applyNumberFormat="1" applyFont="1" applyFill="1" applyBorder="1" applyAlignment="1">
      <alignment horizontal="center" vertical="center"/>
    </xf>
    <xf numFmtId="0" fontId="4" fillId="0" borderId="32" xfId="1" applyBorder="1"/>
    <xf numFmtId="0" fontId="4" fillId="0" borderId="15" xfId="1" applyBorder="1" applyAlignment="1">
      <alignment vertical="center"/>
    </xf>
    <xf numFmtId="0" fontId="4" fillId="0" borderId="44" xfId="1" applyBorder="1" applyAlignment="1">
      <alignment vertical="center"/>
    </xf>
    <xf numFmtId="167" fontId="16" fillId="0" borderId="41" xfId="1" applyNumberFormat="1" applyFont="1" applyFill="1" applyBorder="1" applyAlignment="1">
      <alignment horizontal="center"/>
    </xf>
    <xf numFmtId="167" fontId="16" fillId="0" borderId="16" xfId="1" applyNumberFormat="1" applyFont="1" applyFill="1" applyBorder="1" applyAlignment="1">
      <alignment horizontal="center"/>
    </xf>
    <xf numFmtId="4" fontId="3" fillId="8" borderId="46" xfId="1" applyNumberFormat="1" applyFont="1" applyFill="1" applyBorder="1" applyAlignment="1">
      <alignment horizontal="center" vertical="center"/>
    </xf>
    <xf numFmtId="10" fontId="18" fillId="0" borderId="0" xfId="2" applyNumberFormat="1" applyFont="1" applyAlignment="1">
      <alignment horizontal="center" vertical="center"/>
    </xf>
    <xf numFmtId="10" fontId="18" fillId="0" borderId="0" xfId="2" applyNumberFormat="1" applyFont="1" applyFill="1" applyAlignment="1">
      <alignment horizontal="center" vertical="center"/>
    </xf>
    <xf numFmtId="0" fontId="0" fillId="0" borderId="0" xfId="0" applyFill="1"/>
    <xf numFmtId="167" fontId="16" fillId="0" borderId="36" xfId="1" applyNumberFormat="1" applyFont="1" applyFill="1" applyBorder="1" applyAlignment="1">
      <alignment horizontal="center"/>
    </xf>
    <xf numFmtId="0" fontId="4" fillId="0" borderId="36" xfId="1" applyFill="1" applyBorder="1"/>
    <xf numFmtId="0" fontId="4" fillId="0" borderId="20" xfId="1" applyFill="1" applyBorder="1"/>
    <xf numFmtId="0" fontId="4" fillId="0" borderId="16" xfId="1" applyFill="1" applyBorder="1"/>
    <xf numFmtId="0" fontId="4" fillId="0" borderId="41" xfId="1" applyFill="1" applyBorder="1"/>
    <xf numFmtId="0" fontId="4" fillId="0" borderId="32" xfId="1" applyFill="1" applyBorder="1"/>
    <xf numFmtId="164" fontId="17" fillId="0" borderId="0" xfId="1" applyNumberFormat="1" applyFont="1" applyAlignment="1">
      <alignment horizontal="center" vertical="center"/>
    </xf>
    <xf numFmtId="164" fontId="18" fillId="0" borderId="0" xfId="1" applyNumberFormat="1" applyFont="1" applyAlignment="1">
      <alignment horizontal="center" vertical="center"/>
    </xf>
    <xf numFmtId="164" fontId="3" fillId="3" borderId="0" xfId="1" applyNumberFormat="1" applyFont="1" applyFill="1" applyAlignment="1">
      <alignment horizontal="center" vertical="center"/>
    </xf>
    <xf numFmtId="0" fontId="0" fillId="0" borderId="2" xfId="1" applyFont="1" applyFill="1" applyBorder="1" applyAlignment="1">
      <alignment horizontal="center" vertical="center"/>
    </xf>
    <xf numFmtId="0" fontId="0" fillId="0" borderId="2" xfId="1" applyFont="1" applyFill="1" applyBorder="1" applyAlignment="1">
      <alignment vertical="center" wrapText="1"/>
    </xf>
    <xf numFmtId="2" fontId="1" fillId="0" borderId="2" xfId="1" applyNumberFormat="1" applyFont="1" applyFill="1" applyBorder="1" applyAlignment="1">
      <alignment horizontal="center" vertical="center"/>
    </xf>
    <xf numFmtId="164" fontId="1" fillId="0" borderId="2" xfId="1" applyNumberFormat="1" applyFont="1" applyFill="1" applyBorder="1" applyAlignment="1">
      <alignment horizontal="center" vertical="center"/>
    </xf>
    <xf numFmtId="0" fontId="1" fillId="0" borderId="2" xfId="1" applyFont="1" applyFill="1" applyBorder="1" applyAlignment="1">
      <alignment horizontal="center" vertical="center"/>
    </xf>
    <xf numFmtId="0" fontId="0" fillId="0" borderId="5" xfId="1" applyFont="1" applyFill="1" applyBorder="1" applyAlignment="1">
      <alignment horizontal="center" vertical="center"/>
    </xf>
    <xf numFmtId="0" fontId="0" fillId="0" borderId="5" xfId="1" applyFont="1" applyFill="1" applyBorder="1" applyAlignment="1">
      <alignment vertical="center" wrapText="1"/>
    </xf>
    <xf numFmtId="2" fontId="1" fillId="0" borderId="5" xfId="1" applyNumberFormat="1" applyFont="1" applyFill="1" applyBorder="1" applyAlignment="1">
      <alignment horizontal="center" vertical="center"/>
    </xf>
    <xf numFmtId="164" fontId="1" fillId="0" borderId="5" xfId="1" applyNumberFormat="1" applyFont="1" applyFill="1" applyBorder="1" applyAlignment="1">
      <alignment horizontal="center" vertical="center"/>
    </xf>
    <xf numFmtId="0" fontId="1" fillId="0" borderId="5" xfId="1" applyFont="1" applyFill="1" applyBorder="1" applyAlignment="1">
      <alignment horizontal="center" vertical="center"/>
    </xf>
    <xf numFmtId="0" fontId="0" fillId="0" borderId="1" xfId="1" applyFont="1" applyFill="1" applyBorder="1" applyAlignment="1">
      <alignment horizontal="center" vertical="center"/>
    </xf>
    <xf numFmtId="164" fontId="1" fillId="0" borderId="3" xfId="1" applyNumberFormat="1" applyFont="1" applyFill="1" applyBorder="1" applyAlignment="1">
      <alignment horizontal="center" vertical="center"/>
    </xf>
    <xf numFmtId="0" fontId="0" fillId="0" borderId="7" xfId="1" applyFont="1" applyFill="1" applyBorder="1" applyAlignment="1">
      <alignment horizontal="center" vertical="center"/>
    </xf>
    <xf numFmtId="0" fontId="0" fillId="0" borderId="8" xfId="1" applyFont="1" applyFill="1" applyBorder="1" applyAlignment="1">
      <alignment vertical="center" wrapText="1"/>
    </xf>
    <xf numFmtId="0" fontId="0" fillId="0" borderId="8" xfId="1" applyFont="1" applyFill="1" applyBorder="1" applyAlignment="1">
      <alignment horizontal="center" vertical="center"/>
    </xf>
    <xf numFmtId="2" fontId="1" fillId="0" borderId="8" xfId="1" applyNumberFormat="1" applyFont="1" applyFill="1" applyBorder="1" applyAlignment="1">
      <alignment horizontal="center" vertical="center"/>
    </xf>
    <xf numFmtId="164" fontId="1" fillId="0" borderId="8" xfId="1" applyNumberFormat="1" applyFont="1" applyFill="1" applyBorder="1" applyAlignment="1">
      <alignment horizontal="center" vertical="center"/>
    </xf>
    <xf numFmtId="164" fontId="1" fillId="0" borderId="9" xfId="1" applyNumberFormat="1" applyFont="1" applyFill="1" applyBorder="1" applyAlignment="1">
      <alignment horizontal="center" vertical="center"/>
    </xf>
    <xf numFmtId="0" fontId="0" fillId="0" borderId="4" xfId="1" applyFont="1" applyFill="1" applyBorder="1" applyAlignment="1">
      <alignment horizontal="center" vertical="center"/>
    </xf>
    <xf numFmtId="164" fontId="1" fillId="0" borderId="6" xfId="1" applyNumberFormat="1" applyFont="1" applyFill="1" applyBorder="1" applyAlignment="1">
      <alignment horizontal="center" vertical="center"/>
    </xf>
    <xf numFmtId="0" fontId="1" fillId="0" borderId="8" xfId="1" applyFont="1" applyFill="1" applyBorder="1" applyAlignment="1">
      <alignment horizontal="center" vertical="center"/>
    </xf>
    <xf numFmtId="0" fontId="0" fillId="0" borderId="2" xfId="0" applyFont="1" applyFill="1" applyBorder="1" applyAlignment="1">
      <alignment vertical="center" wrapText="1"/>
    </xf>
    <xf numFmtId="0" fontId="0" fillId="0" borderId="5" xfId="0" applyFont="1" applyFill="1" applyBorder="1" applyAlignment="1">
      <alignment vertical="center" wrapText="1"/>
    </xf>
    <xf numFmtId="0" fontId="0" fillId="0" borderId="2" xfId="1" applyFont="1" applyFill="1" applyBorder="1" applyAlignment="1">
      <alignment vertical="center"/>
    </xf>
    <xf numFmtId="0" fontId="1" fillId="0" borderId="8" xfId="1" applyFont="1" applyFill="1" applyBorder="1" applyAlignment="1">
      <alignment vertical="center" wrapText="1"/>
    </xf>
    <xf numFmtId="0" fontId="0" fillId="0" borderId="12" xfId="1" applyFont="1" applyFill="1" applyBorder="1" applyAlignment="1">
      <alignment horizontal="center" vertical="center"/>
    </xf>
    <xf numFmtId="0" fontId="0" fillId="0" borderId="13" xfId="1" applyFont="1" applyFill="1" applyBorder="1" applyAlignment="1">
      <alignment vertical="center" wrapText="1"/>
    </xf>
    <xf numFmtId="0" fontId="1" fillId="0" borderId="13" xfId="1" applyFont="1" applyFill="1" applyBorder="1" applyAlignment="1">
      <alignment horizontal="center" vertical="center"/>
    </xf>
    <xf numFmtId="2" fontId="1" fillId="0" borderId="13" xfId="1" applyNumberFormat="1" applyFont="1" applyFill="1" applyBorder="1" applyAlignment="1">
      <alignment horizontal="center" vertical="center"/>
    </xf>
    <xf numFmtId="164" fontId="1" fillId="0" borderId="13" xfId="1" applyNumberFormat="1" applyFont="1" applyFill="1" applyBorder="1" applyAlignment="1">
      <alignment horizontal="center" vertical="center"/>
    </xf>
    <xf numFmtId="164" fontId="1" fillId="0" borderId="14" xfId="1" applyNumberFormat="1" applyFont="1" applyFill="1" applyBorder="1" applyAlignment="1">
      <alignment horizontal="center" vertical="center"/>
    </xf>
    <xf numFmtId="0" fontId="0" fillId="0" borderId="8" xfId="0" applyFont="1" applyFill="1" applyBorder="1" applyAlignment="1">
      <alignment vertical="center" wrapText="1"/>
    </xf>
    <xf numFmtId="0" fontId="0" fillId="0" borderId="8" xfId="1" applyFont="1" applyFill="1" applyBorder="1" applyAlignment="1">
      <alignment vertical="center"/>
    </xf>
    <xf numFmtId="0" fontId="1" fillId="0" borderId="5" xfId="0" applyFont="1" applyFill="1" applyBorder="1" applyAlignment="1">
      <alignment vertical="center" wrapText="1"/>
    </xf>
    <xf numFmtId="164" fontId="1" fillId="0" borderId="5" xfId="0" applyNumberFormat="1" applyFont="1" applyFill="1" applyBorder="1" applyAlignment="1">
      <alignment horizontal="center" vertical="center"/>
    </xf>
    <xf numFmtId="0" fontId="0" fillId="0" borderId="47" xfId="0" applyFont="1" applyFill="1" applyBorder="1" applyAlignment="1">
      <alignment vertical="center" wrapText="1"/>
    </xf>
    <xf numFmtId="0" fontId="1" fillId="0" borderId="47" xfId="1" applyFont="1" applyFill="1" applyBorder="1" applyAlignment="1">
      <alignment horizontal="center" vertical="center"/>
    </xf>
    <xf numFmtId="2" fontId="1" fillId="0" borderId="47" xfId="1" applyNumberFormat="1" applyFont="1" applyFill="1" applyBorder="1" applyAlignment="1">
      <alignment horizontal="center" vertical="center"/>
    </xf>
    <xf numFmtId="164" fontId="1" fillId="0" borderId="47" xfId="0" applyNumberFormat="1" applyFont="1" applyFill="1" applyBorder="1" applyAlignment="1">
      <alignment horizontal="center" vertical="center"/>
    </xf>
    <xf numFmtId="164" fontId="1" fillId="0" borderId="47" xfId="1" applyNumberFormat="1" applyFont="1" applyFill="1" applyBorder="1" applyAlignment="1">
      <alignment horizontal="center" vertical="center"/>
    </xf>
    <xf numFmtId="0" fontId="0" fillId="0" borderId="48" xfId="1" applyFont="1" applyFill="1" applyBorder="1" applyAlignment="1">
      <alignment horizontal="center" vertical="center"/>
    </xf>
    <xf numFmtId="164" fontId="1" fillId="0" borderId="49" xfId="1" applyNumberFormat="1" applyFont="1" applyFill="1" applyBorder="1" applyAlignment="1">
      <alignment horizontal="center" vertical="center"/>
    </xf>
    <xf numFmtId="0" fontId="0" fillId="0" borderId="47" xfId="1" applyFont="1" applyFill="1" applyBorder="1" applyAlignment="1">
      <alignment vertical="center" wrapText="1"/>
    </xf>
    <xf numFmtId="2" fontId="18" fillId="0" borderId="0" xfId="2" applyNumberFormat="1" applyFont="1" applyFill="1" applyAlignment="1">
      <alignment horizontal="center" vertical="center"/>
    </xf>
    <xf numFmtId="0" fontId="0" fillId="0" borderId="13" xfId="1" applyFont="1" applyFill="1" applyBorder="1" applyAlignment="1">
      <alignment vertical="center"/>
    </xf>
    <xf numFmtId="164" fontId="18" fillId="0" borderId="0" xfId="2" applyNumberFormat="1" applyFont="1" applyFill="1" applyAlignment="1">
      <alignment horizontal="center" vertical="center"/>
    </xf>
    <xf numFmtId="164" fontId="1" fillId="0" borderId="2" xfId="0" applyNumberFormat="1" applyFont="1" applyBorder="1" applyAlignment="1">
      <alignment horizontal="center" vertical="center"/>
    </xf>
    <xf numFmtId="0" fontId="11" fillId="5" borderId="38" xfId="1" applyFont="1" applyFill="1" applyBorder="1" applyAlignment="1">
      <alignment horizontal="center" vertical="center"/>
    </xf>
    <xf numFmtId="164" fontId="11" fillId="5" borderId="52" xfId="1" applyNumberFormat="1" applyFont="1" applyFill="1" applyBorder="1" applyAlignment="1">
      <alignment vertical="center"/>
    </xf>
    <xf numFmtId="0" fontId="19" fillId="0" borderId="5" xfId="1" applyFont="1" applyFill="1" applyBorder="1" applyAlignment="1">
      <alignment vertical="center" wrapText="1"/>
    </xf>
    <xf numFmtId="170" fontId="18" fillId="0" borderId="0" xfId="2" applyNumberFormat="1" applyFont="1" applyFill="1" applyAlignment="1">
      <alignment horizontal="center" vertical="center"/>
    </xf>
    <xf numFmtId="164" fontId="1" fillId="0" borderId="36" xfId="1" applyNumberFormat="1" applyFont="1" applyFill="1" applyBorder="1" applyAlignment="1">
      <alignment horizontal="center" vertical="center"/>
    </xf>
    <xf numFmtId="0" fontId="0" fillId="0" borderId="36" xfId="1" applyFont="1" applyFill="1" applyBorder="1" applyAlignment="1">
      <alignment horizontal="center" vertical="center"/>
    </xf>
    <xf numFmtId="0" fontId="0" fillId="0" borderId="41" xfId="1" applyFont="1" applyFill="1" applyBorder="1" applyAlignment="1">
      <alignment horizontal="center" vertical="center"/>
    </xf>
    <xf numFmtId="0" fontId="0" fillId="0" borderId="54" xfId="1" applyFont="1" applyFill="1" applyBorder="1" applyAlignment="1">
      <alignment horizontal="center" vertical="center"/>
    </xf>
    <xf numFmtId="164" fontId="1" fillId="0" borderId="54" xfId="1" applyNumberFormat="1" applyFont="1" applyFill="1" applyBorder="1" applyAlignment="1">
      <alignment horizontal="center" vertical="center"/>
    </xf>
    <xf numFmtId="10" fontId="18" fillId="0" borderId="55" xfId="2" applyNumberFormat="1" applyFont="1" applyFill="1" applyBorder="1" applyAlignment="1">
      <alignment horizontal="center" vertical="center"/>
    </xf>
    <xf numFmtId="10" fontId="18" fillId="0" borderId="56" xfId="2" applyNumberFormat="1" applyFont="1" applyFill="1" applyBorder="1" applyAlignment="1">
      <alignment horizontal="center" vertical="center"/>
    </xf>
    <xf numFmtId="0" fontId="0" fillId="0" borderId="15" xfId="0" applyFill="1" applyBorder="1"/>
    <xf numFmtId="0" fontId="0" fillId="0" borderId="16" xfId="0" applyFill="1" applyBorder="1"/>
    <xf numFmtId="0" fontId="0" fillId="0" borderId="18" xfId="0" applyFill="1" applyBorder="1"/>
    <xf numFmtId="0" fontId="0" fillId="0" borderId="35" xfId="1" applyFont="1" applyFill="1" applyBorder="1" applyAlignment="1">
      <alignment vertical="center" wrapText="1"/>
    </xf>
    <xf numFmtId="0" fontId="0" fillId="0" borderId="37" xfId="0" applyFill="1" applyBorder="1"/>
    <xf numFmtId="0" fontId="0" fillId="0" borderId="19" xfId="1" applyFont="1" applyFill="1" applyBorder="1" applyAlignment="1">
      <alignment vertical="center" wrapText="1"/>
    </xf>
    <xf numFmtId="0" fontId="0" fillId="0" borderId="20" xfId="1" applyFont="1" applyFill="1" applyBorder="1" applyAlignment="1">
      <alignment horizontal="center" vertical="center"/>
    </xf>
    <xf numFmtId="0" fontId="0" fillId="0" borderId="22" xfId="0" applyFill="1" applyBorder="1"/>
    <xf numFmtId="0" fontId="0" fillId="0" borderId="48" xfId="1" applyFont="1" applyFill="1" applyBorder="1" applyAlignment="1">
      <alignment horizontal="center" vertical="center"/>
    </xf>
    <xf numFmtId="0" fontId="1" fillId="0" borderId="47" xfId="1" applyFont="1" applyFill="1" applyBorder="1" applyAlignment="1">
      <alignment horizontal="center" vertical="center"/>
    </xf>
    <xf numFmtId="2" fontId="1" fillId="0" borderId="47" xfId="1" applyNumberFormat="1" applyFont="1" applyFill="1" applyBorder="1" applyAlignment="1">
      <alignment horizontal="center" vertical="center"/>
    </xf>
    <xf numFmtId="0" fontId="0" fillId="0" borderId="41" xfId="0" applyFill="1" applyBorder="1" applyAlignment="1">
      <alignment horizontal="center" vertical="center"/>
    </xf>
    <xf numFmtId="0" fontId="0" fillId="0" borderId="36" xfId="0" applyFill="1" applyBorder="1" applyAlignment="1">
      <alignment horizontal="center" vertical="center"/>
    </xf>
    <xf numFmtId="0" fontId="0" fillId="0" borderId="36" xfId="1" applyFont="1" applyFill="1" applyBorder="1" applyAlignment="1">
      <alignment horizontal="center" vertical="center"/>
    </xf>
    <xf numFmtId="0" fontId="0" fillId="0" borderId="60" xfId="0" applyFill="1" applyBorder="1"/>
    <xf numFmtId="0" fontId="11" fillId="5" borderId="40" xfId="1" applyFont="1" applyFill="1" applyBorder="1" applyAlignment="1">
      <alignment horizontal="center" vertical="center"/>
    </xf>
    <xf numFmtId="0" fontId="0" fillId="0" borderId="36" xfId="0" applyFill="1" applyBorder="1"/>
    <xf numFmtId="0" fontId="0" fillId="0" borderId="15" xfId="1" applyFont="1" applyFill="1" applyBorder="1" applyAlignment="1">
      <alignment horizontal="center" vertical="center"/>
    </xf>
    <xf numFmtId="0" fontId="0" fillId="0" borderId="16" xfId="1" applyFont="1" applyFill="1" applyBorder="1" applyAlignment="1">
      <alignment horizontal="center" vertical="center"/>
    </xf>
    <xf numFmtId="164" fontId="1" fillId="0" borderId="16" xfId="1" applyNumberFormat="1" applyFont="1" applyFill="1" applyBorder="1" applyAlignment="1">
      <alignment horizontal="center" vertical="center"/>
    </xf>
    <xf numFmtId="10" fontId="18" fillId="0" borderId="17" xfId="2" applyNumberFormat="1" applyFont="1" applyFill="1" applyBorder="1" applyAlignment="1">
      <alignment horizontal="center" vertical="center"/>
    </xf>
    <xf numFmtId="0" fontId="0" fillId="0" borderId="20" xfId="1" applyFont="1" applyFill="1" applyBorder="1" applyAlignment="1">
      <alignment horizontal="center" vertical="center"/>
    </xf>
    <xf numFmtId="164" fontId="1" fillId="0" borderId="20" xfId="1" applyNumberFormat="1" applyFont="1" applyFill="1" applyBorder="1" applyAlignment="1">
      <alignment horizontal="center" vertical="center"/>
    </xf>
    <xf numFmtId="164" fontId="1" fillId="0" borderId="62" xfId="1" applyNumberFormat="1" applyFont="1" applyFill="1" applyBorder="1" applyAlignment="1">
      <alignment horizontal="center" vertical="center"/>
    </xf>
    <xf numFmtId="164" fontId="1" fillId="0" borderId="63" xfId="1" applyNumberFormat="1" applyFont="1" applyFill="1" applyBorder="1" applyAlignment="1">
      <alignment horizontal="center" vertical="center"/>
    </xf>
    <xf numFmtId="164" fontId="1" fillId="0" borderId="64" xfId="1" applyNumberFormat="1" applyFont="1" applyFill="1" applyBorder="1" applyAlignment="1">
      <alignment horizontal="center" vertical="center"/>
    </xf>
    <xf numFmtId="2" fontId="1" fillId="0" borderId="18" xfId="1" applyNumberFormat="1" applyFont="1" applyFill="1" applyBorder="1" applyAlignment="1">
      <alignment horizontal="center" vertical="center"/>
    </xf>
    <xf numFmtId="164" fontId="1" fillId="0" borderId="0" xfId="1" applyNumberFormat="1" applyFont="1" applyFill="1" applyBorder="1" applyAlignment="1">
      <alignment horizontal="center" vertical="center"/>
    </xf>
    <xf numFmtId="164" fontId="1" fillId="0" borderId="45" xfId="1" applyNumberFormat="1" applyFont="1" applyFill="1" applyBorder="1" applyAlignment="1">
      <alignment horizontal="center" vertical="center"/>
    </xf>
    <xf numFmtId="0" fontId="0" fillId="0" borderId="54" xfId="0" applyFill="1" applyBorder="1" applyAlignment="1">
      <alignment horizontal="center" vertical="center"/>
    </xf>
    <xf numFmtId="0" fontId="11" fillId="5" borderId="39" xfId="1" applyFont="1" applyFill="1" applyBorder="1" applyAlignment="1">
      <alignment horizontal="center" vertical="center"/>
    </xf>
    <xf numFmtId="0" fontId="11" fillId="5" borderId="23" xfId="1" applyFont="1" applyFill="1" applyBorder="1" applyAlignment="1">
      <alignment horizontal="center" vertical="center"/>
    </xf>
    <xf numFmtId="0" fontId="0" fillId="0" borderId="42" xfId="0" applyFill="1" applyBorder="1"/>
    <xf numFmtId="0" fontId="0" fillId="0" borderId="26" xfId="1" applyFont="1" applyFill="1" applyBorder="1" applyAlignment="1">
      <alignment horizontal="center" vertical="center"/>
    </xf>
    <xf numFmtId="0" fontId="0" fillId="0" borderId="53" xfId="1" applyFont="1" applyFill="1" applyBorder="1" applyAlignment="1">
      <alignment vertical="center" wrapText="1"/>
    </xf>
    <xf numFmtId="0" fontId="0" fillId="0" borderId="53" xfId="1" applyFont="1" applyFill="1" applyBorder="1" applyAlignment="1">
      <alignment horizontal="center" vertical="center"/>
    </xf>
    <xf numFmtId="2" fontId="1" fillId="0" borderId="53" xfId="1" applyNumberFormat="1" applyFont="1" applyFill="1" applyBorder="1" applyAlignment="1">
      <alignment horizontal="center" vertical="center"/>
    </xf>
    <xf numFmtId="164" fontId="1" fillId="0" borderId="53" xfId="1" applyNumberFormat="1" applyFont="1" applyFill="1" applyBorder="1" applyAlignment="1">
      <alignment horizontal="center" vertical="center"/>
    </xf>
    <xf numFmtId="0" fontId="0" fillId="0" borderId="53" xfId="0" applyFill="1" applyBorder="1"/>
    <xf numFmtId="0" fontId="0" fillId="0" borderId="29" xfId="0" applyFill="1" applyBorder="1"/>
    <xf numFmtId="0" fontId="0" fillId="0" borderId="15" xfId="1" applyFont="1" applyFill="1" applyBorder="1" applyAlignment="1">
      <alignment horizontal="center" vertical="center"/>
    </xf>
    <xf numFmtId="0" fontId="0" fillId="0" borderId="16" xfId="1" applyFont="1" applyFill="1" applyBorder="1" applyAlignment="1">
      <alignment horizontal="center" vertical="center"/>
    </xf>
    <xf numFmtId="2" fontId="1" fillId="0" borderId="18" xfId="1" applyNumberFormat="1" applyFont="1" applyFill="1" applyBorder="1" applyAlignment="1">
      <alignment horizontal="center" vertical="center"/>
    </xf>
    <xf numFmtId="10" fontId="18" fillId="0" borderId="27" xfId="2" applyNumberFormat="1" applyFont="1" applyFill="1" applyBorder="1" applyAlignment="1">
      <alignment horizontal="center" vertical="center"/>
    </xf>
    <xf numFmtId="0" fontId="0" fillId="0" borderId="26" xfId="0" applyFill="1" applyBorder="1"/>
    <xf numFmtId="0" fontId="0" fillId="0" borderId="38" xfId="1" applyFont="1" applyFill="1" applyBorder="1" applyAlignment="1">
      <alignment horizontal="center" vertical="center"/>
    </xf>
    <xf numFmtId="0" fontId="0" fillId="0" borderId="30" xfId="1" applyFont="1" applyFill="1" applyBorder="1" applyAlignment="1">
      <alignment vertical="center" wrapText="1"/>
    </xf>
    <xf numFmtId="0" fontId="0" fillId="0" borderId="30" xfId="1" applyFont="1" applyFill="1" applyBorder="1" applyAlignment="1">
      <alignment horizontal="center" vertical="center"/>
    </xf>
    <xf numFmtId="164" fontId="1" fillId="0" borderId="51" xfId="1" applyNumberFormat="1" applyFont="1" applyFill="1" applyBorder="1" applyAlignment="1">
      <alignment horizontal="center" vertical="center"/>
    </xf>
    <xf numFmtId="164" fontId="1" fillId="0" borderId="30" xfId="1" applyNumberFormat="1" applyFont="1" applyFill="1" applyBorder="1" applyAlignment="1">
      <alignment horizontal="center" vertical="center"/>
    </xf>
    <xf numFmtId="10" fontId="18" fillId="0" borderId="50" xfId="2" applyNumberFormat="1" applyFont="1" applyFill="1" applyBorder="1" applyAlignment="1">
      <alignment horizontal="center" vertical="center"/>
    </xf>
    <xf numFmtId="0" fontId="0" fillId="0" borderId="30" xfId="0" applyFill="1" applyBorder="1"/>
    <xf numFmtId="0" fontId="0" fillId="0" borderId="52" xfId="0" applyFill="1" applyBorder="1"/>
    <xf numFmtId="0" fontId="0" fillId="0" borderId="39" xfId="1" applyFont="1" applyFill="1" applyBorder="1" applyAlignment="1">
      <alignment horizontal="center" vertical="center"/>
    </xf>
    <xf numFmtId="0" fontId="0" fillId="0" borderId="15" xfId="1" applyFont="1" applyFill="1" applyBorder="1" applyAlignment="1">
      <alignment vertical="center" wrapText="1"/>
    </xf>
    <xf numFmtId="0" fontId="0" fillId="0" borderId="16" xfId="0" applyFill="1" applyBorder="1" applyAlignment="1">
      <alignment horizontal="center" vertical="center"/>
    </xf>
    <xf numFmtId="0" fontId="0" fillId="0" borderId="18" xfId="0" applyFill="1" applyBorder="1" applyAlignment="1">
      <alignment vertical="center"/>
    </xf>
    <xf numFmtId="0" fontId="0" fillId="0" borderId="20" xfId="0" applyFill="1" applyBorder="1" applyAlignment="1">
      <alignment horizontal="center" vertical="center"/>
    </xf>
    <xf numFmtId="0" fontId="0" fillId="0" borderId="22" xfId="0" applyFill="1" applyBorder="1" applyAlignment="1">
      <alignment vertical="center"/>
    </xf>
    <xf numFmtId="10" fontId="18" fillId="0" borderId="21" xfId="2" applyNumberFormat="1" applyFont="1" applyFill="1" applyBorder="1" applyAlignment="1">
      <alignment horizontal="center" vertical="center"/>
    </xf>
    <xf numFmtId="0" fontId="0" fillId="0" borderId="15" xfId="0" applyFill="1" applyBorder="1" applyAlignment="1">
      <alignment vertical="center"/>
    </xf>
    <xf numFmtId="0" fontId="0" fillId="0" borderId="19" xfId="0" applyFill="1" applyBorder="1" applyAlignment="1">
      <alignment vertical="center"/>
    </xf>
    <xf numFmtId="0" fontId="0" fillId="0" borderId="53" xfId="0" applyFill="1" applyBorder="1" applyAlignment="1">
      <alignment horizontal="center" vertical="center"/>
    </xf>
    <xf numFmtId="0" fontId="0" fillId="0" borderId="26" xfId="0" applyFill="1" applyBorder="1" applyAlignment="1">
      <alignment vertical="center" wrapText="1"/>
    </xf>
    <xf numFmtId="0" fontId="0" fillId="0" borderId="35" xfId="1" applyFont="1" applyFill="1" applyBorder="1" applyAlignment="1">
      <alignment horizontal="center" vertical="center"/>
    </xf>
    <xf numFmtId="0" fontId="0" fillId="0" borderId="19" xfId="1" applyFont="1" applyFill="1" applyBorder="1" applyAlignment="1">
      <alignment horizontal="center" vertical="center"/>
    </xf>
    <xf numFmtId="2" fontId="1" fillId="0" borderId="37" xfId="1" applyNumberFormat="1" applyFont="1" applyFill="1" applyBorder="1" applyAlignment="1">
      <alignment horizontal="center" vertical="center"/>
    </xf>
    <xf numFmtId="2" fontId="1" fillId="0" borderId="22" xfId="1" applyNumberFormat="1" applyFont="1" applyFill="1" applyBorder="1" applyAlignment="1">
      <alignment horizontal="center" vertical="center"/>
    </xf>
    <xf numFmtId="0" fontId="0" fillId="0" borderId="67" xfId="1" applyFont="1" applyFill="1" applyBorder="1" applyAlignment="1">
      <alignment vertical="center" wrapText="1"/>
    </xf>
    <xf numFmtId="0" fontId="0" fillId="0" borderId="68" xfId="0" applyFill="1" applyBorder="1"/>
    <xf numFmtId="2" fontId="1" fillId="0" borderId="30" xfId="1" applyNumberFormat="1" applyFont="1" applyFill="1" applyBorder="1" applyAlignment="1">
      <alignment horizontal="center" vertical="center"/>
    </xf>
    <xf numFmtId="0" fontId="0" fillId="0" borderId="38" xfId="0" applyFill="1" applyBorder="1" applyAlignment="1">
      <alignment vertical="center" wrapText="1"/>
    </xf>
    <xf numFmtId="0" fontId="0" fillId="0" borderId="30" xfId="0" applyFill="1" applyBorder="1" applyAlignment="1">
      <alignment horizontal="center" vertical="center"/>
    </xf>
    <xf numFmtId="0" fontId="0" fillId="0" borderId="20" xfId="0" applyFill="1" applyBorder="1"/>
    <xf numFmtId="0" fontId="0" fillId="0" borderId="35" xfId="0" applyFill="1" applyBorder="1"/>
    <xf numFmtId="0" fontId="0" fillId="0" borderId="19" xfId="0" applyFill="1" applyBorder="1"/>
    <xf numFmtId="0" fontId="0" fillId="0" borderId="67" xfId="0" applyFill="1" applyBorder="1"/>
    <xf numFmtId="164" fontId="1" fillId="0" borderId="61" xfId="1" applyNumberFormat="1" applyFont="1" applyFill="1" applyBorder="1" applyAlignment="1">
      <alignment horizontal="center" vertical="center"/>
    </xf>
    <xf numFmtId="0" fontId="0" fillId="0" borderId="15" xfId="0" applyFill="1" applyBorder="1" applyAlignment="1">
      <alignment horizontal="left" vertical="center"/>
    </xf>
    <xf numFmtId="0" fontId="0" fillId="0" borderId="35" xfId="0" applyFill="1" applyBorder="1" applyAlignment="1">
      <alignment horizontal="left" vertical="center"/>
    </xf>
    <xf numFmtId="0" fontId="0" fillId="0" borderId="19" xfId="0" applyFill="1" applyBorder="1" applyAlignment="1">
      <alignment vertical="center" wrapText="1"/>
    </xf>
    <xf numFmtId="164" fontId="1" fillId="0" borderId="70" xfId="1" applyNumberFormat="1" applyFont="1" applyFill="1" applyBorder="1" applyAlignment="1">
      <alignment horizontal="center" vertical="center"/>
    </xf>
    <xf numFmtId="164" fontId="1" fillId="0" borderId="69" xfId="1" applyNumberFormat="1" applyFont="1" applyFill="1" applyBorder="1" applyAlignment="1">
      <alignment horizontal="center" vertical="center"/>
    </xf>
    <xf numFmtId="0" fontId="0" fillId="0" borderId="67" xfId="0" applyFill="1" applyBorder="1" applyAlignment="1">
      <alignment vertical="center"/>
    </xf>
    <xf numFmtId="0" fontId="0" fillId="0" borderId="68" xfId="0" applyFill="1" applyBorder="1" applyAlignment="1">
      <alignment vertical="center"/>
    </xf>
    <xf numFmtId="0" fontId="1" fillId="0" borderId="36" xfId="1" applyFont="1" applyFill="1" applyBorder="1" applyAlignment="1">
      <alignment horizontal="center" vertical="center"/>
    </xf>
    <xf numFmtId="0" fontId="1" fillId="0" borderId="53" xfId="1" applyFont="1" applyFill="1" applyBorder="1" applyAlignment="1">
      <alignment horizontal="center" vertical="center"/>
    </xf>
    <xf numFmtId="2" fontId="1" fillId="0" borderId="29" xfId="1" applyNumberFormat="1" applyFont="1" applyFill="1" applyBorder="1" applyAlignment="1">
      <alignment horizontal="center" vertical="center"/>
    </xf>
    <xf numFmtId="0" fontId="1" fillId="0" borderId="30" xfId="1" applyFont="1" applyFill="1" applyBorder="1" applyAlignment="1">
      <alignment horizontal="center" vertical="center"/>
    </xf>
    <xf numFmtId="2" fontId="1" fillId="0" borderId="52" xfId="1" applyNumberFormat="1" applyFont="1" applyFill="1" applyBorder="1" applyAlignment="1">
      <alignment horizontal="center" vertical="center"/>
    </xf>
    <xf numFmtId="10" fontId="18" fillId="0" borderId="30" xfId="2" applyNumberFormat="1" applyFont="1" applyFill="1" applyBorder="1" applyAlignment="1">
      <alignment horizontal="center" vertical="center"/>
    </xf>
    <xf numFmtId="0" fontId="0" fillId="0" borderId="35" xfId="0" applyFill="1" applyBorder="1" applyAlignment="1">
      <alignment vertical="center"/>
    </xf>
    <xf numFmtId="164" fontId="1" fillId="0" borderId="32" xfId="1" applyNumberFormat="1" applyFont="1" applyFill="1" applyBorder="1" applyAlignment="1">
      <alignment horizontal="center" vertical="center"/>
    </xf>
    <xf numFmtId="10" fontId="18" fillId="0" borderId="66" xfId="2" applyNumberFormat="1" applyFont="1" applyFill="1" applyBorder="1" applyAlignment="1">
      <alignment horizontal="center" vertical="center"/>
    </xf>
    <xf numFmtId="0" fontId="0" fillId="0" borderId="32" xfId="0" applyFill="1" applyBorder="1" applyAlignment="1">
      <alignment horizontal="center" vertical="center"/>
    </xf>
    <xf numFmtId="164" fontId="1" fillId="0" borderId="59" xfId="1" applyNumberFormat="1" applyFont="1" applyFill="1" applyBorder="1" applyAlignment="1">
      <alignment horizontal="center" vertical="center"/>
    </xf>
    <xf numFmtId="2" fontId="1" fillId="0" borderId="65" xfId="1" applyNumberFormat="1" applyFont="1" applyFill="1" applyBorder="1" applyAlignment="1">
      <alignment horizontal="center" vertical="center"/>
    </xf>
    <xf numFmtId="0" fontId="0" fillId="0" borderId="15" xfId="0" applyFill="1" applyBorder="1" applyAlignment="1">
      <alignment vertical="center" wrapText="1"/>
    </xf>
    <xf numFmtId="0" fontId="0" fillId="3" borderId="19" xfId="0" applyFill="1" applyBorder="1"/>
    <xf numFmtId="0" fontId="0" fillId="0" borderId="44" xfId="0" applyFill="1" applyBorder="1" applyAlignment="1">
      <alignment vertical="center" wrapText="1"/>
    </xf>
    <xf numFmtId="0" fontId="0" fillId="3" borderId="15" xfId="0" applyFill="1" applyBorder="1"/>
    <xf numFmtId="0" fontId="0" fillId="3" borderId="35" xfId="0" applyFill="1" applyBorder="1"/>
    <xf numFmtId="0" fontId="0" fillId="3" borderId="67" xfId="0" applyFill="1" applyBorder="1"/>
    <xf numFmtId="0" fontId="0" fillId="0" borderId="35" xfId="0" applyFill="1" applyBorder="1" applyAlignment="1">
      <alignment vertical="center" wrapText="1"/>
    </xf>
    <xf numFmtId="164" fontId="0" fillId="0" borderId="26" xfId="0" applyNumberFormat="1" applyFill="1" applyBorder="1"/>
    <xf numFmtId="0" fontId="0" fillId="3" borderId="30" xfId="1" applyFont="1" applyFill="1" applyBorder="1" applyAlignment="1">
      <alignment vertical="center" wrapText="1"/>
    </xf>
    <xf numFmtId="164" fontId="0" fillId="0" borderId="38" xfId="0" applyNumberFormat="1" applyFill="1" applyBorder="1"/>
    <xf numFmtId="0" fontId="1" fillId="0" borderId="53" xfId="1" applyFont="1" applyFill="1" applyBorder="1" applyAlignment="1">
      <alignment vertical="center" wrapText="1"/>
    </xf>
    <xf numFmtId="0" fontId="0" fillId="0" borderId="26" xfId="0" applyFill="1" applyBorder="1" applyAlignment="1">
      <alignment vertical="center"/>
    </xf>
    <xf numFmtId="0" fontId="11" fillId="5" borderId="10" xfId="1" applyFont="1" applyFill="1" applyBorder="1" applyAlignment="1">
      <alignment horizontal="center" vertical="center"/>
    </xf>
    <xf numFmtId="0" fontId="0" fillId="0" borderId="30" xfId="1" applyFont="1" applyFill="1" applyBorder="1" applyAlignment="1">
      <alignment horizontal="left" vertical="center" wrapText="1"/>
    </xf>
    <xf numFmtId="0" fontId="1" fillId="0" borderId="20" xfId="1" applyFont="1" applyFill="1" applyBorder="1" applyAlignment="1">
      <alignment horizontal="center" vertical="center"/>
    </xf>
    <xf numFmtId="0" fontId="0" fillId="0" borderId="36" xfId="0" applyFont="1" applyFill="1" applyBorder="1" applyAlignment="1">
      <alignment vertical="center" wrapText="1"/>
    </xf>
    <xf numFmtId="0" fontId="0" fillId="0" borderId="16" xfId="0" applyFont="1" applyFill="1" applyBorder="1" applyAlignment="1">
      <alignment vertical="center" wrapText="1"/>
    </xf>
    <xf numFmtId="0" fontId="1" fillId="0" borderId="16" xfId="1" applyFont="1" applyFill="1" applyBorder="1" applyAlignment="1">
      <alignment horizontal="center" vertical="center"/>
    </xf>
    <xf numFmtId="0" fontId="0" fillId="0" borderId="20" xfId="0" applyFont="1" applyFill="1" applyBorder="1" applyAlignment="1">
      <alignment vertical="center" wrapText="1"/>
    </xf>
    <xf numFmtId="0" fontId="0" fillId="0" borderId="20" xfId="0" applyFont="1" applyFill="1" applyBorder="1" applyAlignment="1">
      <alignment horizontal="center" vertical="center" wrapText="1"/>
    </xf>
    <xf numFmtId="0" fontId="0" fillId="0" borderId="36" xfId="0" applyFont="1" applyFill="1" applyBorder="1" applyAlignment="1">
      <alignment horizontal="center" vertical="center" wrapText="1"/>
    </xf>
    <xf numFmtId="0" fontId="0" fillId="0" borderId="15" xfId="0" applyFont="1" applyFill="1" applyBorder="1" applyAlignment="1">
      <alignment vertical="center" wrapText="1"/>
    </xf>
    <xf numFmtId="0" fontId="0" fillId="0" borderId="16" xfId="0" applyFont="1" applyFill="1" applyBorder="1" applyAlignment="1">
      <alignment horizontal="center" vertical="center" wrapText="1"/>
    </xf>
    <xf numFmtId="0" fontId="0" fillId="0" borderId="35" xfId="0" applyFont="1" applyFill="1" applyBorder="1" applyAlignment="1">
      <alignment vertical="center" wrapText="1"/>
    </xf>
    <xf numFmtId="0" fontId="0" fillId="0" borderId="19" xfId="0" applyFont="1" applyFill="1" applyBorder="1" applyAlignment="1">
      <alignment vertical="center" wrapText="1"/>
    </xf>
    <xf numFmtId="0" fontId="0" fillId="0" borderId="67" xfId="0" applyFont="1" applyFill="1" applyBorder="1" applyAlignment="1">
      <alignment vertical="center" wrapText="1"/>
    </xf>
    <xf numFmtId="0" fontId="0" fillId="0" borderId="54" xfId="0" applyFont="1" applyFill="1" applyBorder="1" applyAlignment="1">
      <alignment horizontal="center" vertical="center" wrapText="1"/>
    </xf>
    <xf numFmtId="0" fontId="0" fillId="3" borderId="53" xfId="1" applyFont="1" applyFill="1" applyBorder="1" applyAlignment="1">
      <alignment vertical="center"/>
    </xf>
    <xf numFmtId="0" fontId="0" fillId="0" borderId="22" xfId="0" applyBorder="1"/>
    <xf numFmtId="0" fontId="0" fillId="0" borderId="37" xfId="0" applyBorder="1"/>
    <xf numFmtId="0" fontId="0" fillId="0" borderId="35" xfId="0" applyBorder="1"/>
    <xf numFmtId="0" fontId="0" fillId="0" borderId="19" xfId="0" applyBorder="1"/>
    <xf numFmtId="0" fontId="0" fillId="0" borderId="44" xfId="1" applyFont="1" applyFill="1" applyBorder="1" applyAlignment="1">
      <alignment vertical="center" wrapText="1"/>
    </xf>
    <xf numFmtId="0" fontId="0" fillId="0" borderId="44" xfId="0" applyFill="1" applyBorder="1" applyAlignment="1">
      <alignment vertical="center"/>
    </xf>
    <xf numFmtId="0" fontId="0" fillId="0" borderId="35" xfId="0" applyFill="1" applyBorder="1" applyAlignment="1">
      <alignment wrapText="1"/>
    </xf>
    <xf numFmtId="0" fontId="0" fillId="0" borderId="19" xfId="0" applyFill="1" applyBorder="1" applyAlignment="1">
      <alignment wrapText="1"/>
    </xf>
    <xf numFmtId="0" fontId="0" fillId="0" borderId="67" xfId="0" applyFill="1" applyBorder="1" applyAlignment="1">
      <alignment wrapText="1"/>
    </xf>
    <xf numFmtId="0" fontId="0" fillId="0" borderId="40" xfId="0" applyFill="1" applyBorder="1" applyAlignment="1">
      <alignment vertical="center"/>
    </xf>
    <xf numFmtId="0" fontId="0" fillId="0" borderId="36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5" xfId="1" applyFont="1" applyFill="1" applyBorder="1" applyAlignment="1">
      <alignment horizontal="center" vertical="center"/>
    </xf>
    <xf numFmtId="0" fontId="0" fillId="0" borderId="35" xfId="1" applyFont="1" applyFill="1" applyBorder="1" applyAlignment="1">
      <alignment horizontal="center" vertical="center"/>
    </xf>
    <xf numFmtId="0" fontId="0" fillId="0" borderId="19" xfId="1" applyFont="1" applyFill="1" applyBorder="1" applyAlignment="1">
      <alignment horizontal="center" vertical="center"/>
    </xf>
    <xf numFmtId="0" fontId="0" fillId="0" borderId="16" xfId="1" applyFont="1" applyFill="1" applyBorder="1" applyAlignment="1">
      <alignment horizontal="left" vertical="center"/>
    </xf>
    <xf numFmtId="0" fontId="0" fillId="0" borderId="36" xfId="1" applyFont="1" applyFill="1" applyBorder="1" applyAlignment="1">
      <alignment horizontal="left" vertical="center"/>
    </xf>
    <xf numFmtId="0" fontId="0" fillId="0" borderId="20" xfId="1" applyFont="1" applyFill="1" applyBorder="1" applyAlignment="1">
      <alignment horizontal="left" vertical="center"/>
    </xf>
    <xf numFmtId="0" fontId="1" fillId="0" borderId="16" xfId="1" applyFont="1" applyFill="1" applyBorder="1" applyAlignment="1">
      <alignment horizontal="center" vertical="center"/>
    </xf>
    <xf numFmtId="0" fontId="1" fillId="0" borderId="36" xfId="1" applyFont="1" applyFill="1" applyBorder="1" applyAlignment="1">
      <alignment horizontal="center" vertical="center"/>
    </xf>
    <xf numFmtId="0" fontId="1" fillId="0" borderId="20" xfId="1" applyFont="1" applyFill="1" applyBorder="1" applyAlignment="1">
      <alignment horizontal="center" vertical="center"/>
    </xf>
    <xf numFmtId="2" fontId="1" fillId="0" borderId="18" xfId="1" applyNumberFormat="1" applyFont="1" applyFill="1" applyBorder="1" applyAlignment="1">
      <alignment horizontal="center" vertical="center"/>
    </xf>
    <xf numFmtId="2" fontId="1" fillId="0" borderId="37" xfId="1" applyNumberFormat="1" applyFont="1" applyFill="1" applyBorder="1" applyAlignment="1">
      <alignment horizontal="center" vertical="center"/>
    </xf>
    <xf numFmtId="2" fontId="1" fillId="0" borderId="22" xfId="1" applyNumberFormat="1" applyFont="1" applyFill="1" applyBorder="1" applyAlignment="1">
      <alignment horizontal="center" vertical="center"/>
    </xf>
    <xf numFmtId="0" fontId="0" fillId="0" borderId="16" xfId="1" applyFont="1" applyFill="1" applyBorder="1" applyAlignment="1">
      <alignment horizontal="center" vertical="center"/>
    </xf>
    <xf numFmtId="0" fontId="0" fillId="0" borderId="36" xfId="1" applyFont="1" applyFill="1" applyBorder="1" applyAlignment="1">
      <alignment horizontal="center" vertical="center"/>
    </xf>
    <xf numFmtId="0" fontId="0" fillId="0" borderId="54" xfId="1" applyFont="1" applyFill="1" applyBorder="1" applyAlignment="1">
      <alignment horizontal="center" vertical="center"/>
    </xf>
    <xf numFmtId="0" fontId="0" fillId="0" borderId="54" xfId="1" applyFont="1" applyFill="1" applyBorder="1" applyAlignment="1">
      <alignment horizontal="left" vertical="center"/>
    </xf>
    <xf numFmtId="0" fontId="0" fillId="0" borderId="67" xfId="1" applyFont="1" applyFill="1" applyBorder="1" applyAlignment="1">
      <alignment horizontal="center" vertical="center"/>
    </xf>
    <xf numFmtId="2" fontId="1" fillId="0" borderId="68" xfId="1" applyNumberFormat="1" applyFont="1" applyFill="1" applyBorder="1" applyAlignment="1">
      <alignment horizontal="center" vertical="center"/>
    </xf>
    <xf numFmtId="0" fontId="11" fillId="5" borderId="57" xfId="1" applyFont="1" applyFill="1" applyBorder="1" applyAlignment="1">
      <alignment horizontal="left" vertical="center"/>
    </xf>
    <xf numFmtId="0" fontId="11" fillId="5" borderId="53" xfId="1" applyFont="1" applyFill="1" applyBorder="1" applyAlignment="1">
      <alignment horizontal="left" vertical="center"/>
    </xf>
    <xf numFmtId="0" fontId="11" fillId="5" borderId="65" xfId="1" applyFont="1" applyFill="1" applyBorder="1" applyAlignment="1">
      <alignment horizontal="left" vertical="center"/>
    </xf>
    <xf numFmtId="0" fontId="11" fillId="5" borderId="30" xfId="1" applyFont="1" applyFill="1" applyBorder="1" applyAlignment="1">
      <alignment horizontal="left" vertical="center"/>
    </xf>
    <xf numFmtId="0" fontId="11" fillId="5" borderId="52" xfId="1" applyFont="1" applyFill="1" applyBorder="1" applyAlignment="1">
      <alignment horizontal="left" vertical="center"/>
    </xf>
    <xf numFmtId="0" fontId="0" fillId="0" borderId="16" xfId="1" applyFont="1" applyFill="1" applyBorder="1" applyAlignment="1">
      <alignment horizontal="left" vertical="center" wrapText="1"/>
    </xf>
    <xf numFmtId="0" fontId="0" fillId="0" borderId="36" xfId="1" applyFont="1" applyFill="1" applyBorder="1" applyAlignment="1">
      <alignment horizontal="left" vertical="center" wrapText="1"/>
    </xf>
    <xf numFmtId="0" fontId="0" fillId="0" borderId="54" xfId="1" applyFont="1" applyFill="1" applyBorder="1" applyAlignment="1">
      <alignment horizontal="left" vertical="center" wrapText="1"/>
    </xf>
    <xf numFmtId="0" fontId="1" fillId="0" borderId="54" xfId="1" applyFont="1" applyFill="1" applyBorder="1" applyAlignment="1">
      <alignment horizontal="center" vertical="center"/>
    </xf>
    <xf numFmtId="0" fontId="0" fillId="0" borderId="20" xfId="1" applyFont="1" applyFill="1" applyBorder="1" applyAlignment="1">
      <alignment horizontal="left" vertical="center" wrapText="1"/>
    </xf>
    <xf numFmtId="0" fontId="11" fillId="5" borderId="32" xfId="1" applyFont="1" applyFill="1" applyBorder="1" applyAlignment="1">
      <alignment horizontal="left" vertical="center"/>
    </xf>
    <xf numFmtId="0" fontId="11" fillId="5" borderId="60" xfId="1" applyFont="1" applyFill="1" applyBorder="1" applyAlignment="1">
      <alignment horizontal="left" vertical="center"/>
    </xf>
    <xf numFmtId="0" fontId="0" fillId="0" borderId="38" xfId="1" applyFont="1" applyFill="1" applyBorder="1" applyAlignment="1">
      <alignment horizontal="center" vertical="center"/>
    </xf>
    <xf numFmtId="0" fontId="0" fillId="0" borderId="39" xfId="1" applyFont="1" applyFill="1" applyBorder="1" applyAlignment="1">
      <alignment horizontal="center" vertical="center"/>
    </xf>
    <xf numFmtId="0" fontId="0" fillId="0" borderId="40" xfId="1" applyFont="1" applyFill="1" applyBorder="1" applyAlignment="1">
      <alignment horizontal="center" vertical="center"/>
    </xf>
    <xf numFmtId="0" fontId="0" fillId="0" borderId="30" xfId="1" applyFont="1" applyFill="1" applyBorder="1" applyAlignment="1">
      <alignment horizontal="left" vertical="center" wrapText="1"/>
    </xf>
    <xf numFmtId="0" fontId="0" fillId="0" borderId="57" xfId="1" applyFont="1" applyFill="1" applyBorder="1" applyAlignment="1">
      <alignment horizontal="left" vertical="center" wrapText="1"/>
    </xf>
    <xf numFmtId="0" fontId="0" fillId="0" borderId="32" xfId="1" applyFont="1" applyFill="1" applyBorder="1" applyAlignment="1">
      <alignment horizontal="left" vertical="center" wrapText="1"/>
    </xf>
    <xf numFmtId="0" fontId="0" fillId="0" borderId="30" xfId="1" applyFont="1" applyFill="1" applyBorder="1" applyAlignment="1">
      <alignment horizontal="center" vertical="center"/>
    </xf>
    <xf numFmtId="0" fontId="0" fillId="0" borderId="57" xfId="1" applyFont="1" applyFill="1" applyBorder="1" applyAlignment="1">
      <alignment horizontal="center" vertical="center"/>
    </xf>
    <xf numFmtId="0" fontId="0" fillId="0" borderId="32" xfId="1" applyFont="1" applyFill="1" applyBorder="1" applyAlignment="1">
      <alignment horizontal="center" vertical="center"/>
    </xf>
    <xf numFmtId="2" fontId="1" fillId="0" borderId="52" xfId="1" applyNumberFormat="1" applyFont="1" applyFill="1" applyBorder="1" applyAlignment="1">
      <alignment horizontal="center" vertical="center"/>
    </xf>
    <xf numFmtId="2" fontId="1" fillId="0" borderId="65" xfId="1" applyNumberFormat="1" applyFont="1" applyFill="1" applyBorder="1" applyAlignment="1">
      <alignment horizontal="center" vertical="center"/>
    </xf>
    <xf numFmtId="2" fontId="1" fillId="0" borderId="60" xfId="1" applyNumberFormat="1" applyFont="1" applyFill="1" applyBorder="1" applyAlignment="1">
      <alignment horizontal="center" vertical="center"/>
    </xf>
    <xf numFmtId="2" fontId="1" fillId="0" borderId="16" xfId="1" applyNumberFormat="1" applyFont="1" applyFill="1" applyBorder="1" applyAlignment="1">
      <alignment horizontal="center" vertical="center"/>
    </xf>
    <xf numFmtId="2" fontId="1" fillId="0" borderId="36" xfId="1" applyNumberFormat="1" applyFont="1" applyFill="1" applyBorder="1" applyAlignment="1">
      <alignment horizontal="center" vertical="center"/>
    </xf>
    <xf numFmtId="2" fontId="1" fillId="0" borderId="20" xfId="1" applyNumberFormat="1" applyFont="1" applyFill="1" applyBorder="1" applyAlignment="1">
      <alignment horizontal="center" vertical="center"/>
    </xf>
    <xf numFmtId="0" fontId="11" fillId="5" borderId="29" xfId="1" applyFont="1" applyFill="1" applyBorder="1" applyAlignment="1">
      <alignment horizontal="left" vertical="center"/>
    </xf>
    <xf numFmtId="2" fontId="1" fillId="0" borderId="54" xfId="1" applyNumberFormat="1" applyFont="1" applyFill="1" applyBorder="1" applyAlignment="1">
      <alignment horizontal="center" vertical="center"/>
    </xf>
    <xf numFmtId="0" fontId="0" fillId="0" borderId="20" xfId="1" applyFont="1" applyFill="1" applyBorder="1" applyAlignment="1">
      <alignment horizontal="center" vertical="center"/>
    </xf>
    <xf numFmtId="0" fontId="7" fillId="2" borderId="0" xfId="1" applyFont="1" applyFill="1" applyBorder="1" applyAlignment="1">
      <alignment horizontal="left" vertical="center"/>
    </xf>
    <xf numFmtId="0" fontId="9" fillId="3" borderId="12" xfId="1" applyFont="1" applyFill="1" applyBorder="1" applyAlignment="1">
      <alignment horizontal="left" vertical="center"/>
    </xf>
    <xf numFmtId="0" fontId="9" fillId="3" borderId="13" xfId="1" applyFont="1" applyFill="1" applyBorder="1" applyAlignment="1">
      <alignment horizontal="left" vertical="center"/>
    </xf>
    <xf numFmtId="0" fontId="9" fillId="3" borderId="14" xfId="1" applyFont="1" applyFill="1" applyBorder="1" applyAlignment="1">
      <alignment horizontal="left" vertical="center"/>
    </xf>
    <xf numFmtId="0" fontId="10" fillId="4" borderId="15" xfId="1" applyFont="1" applyFill="1" applyBorder="1" applyAlignment="1">
      <alignment horizontal="center" vertical="center"/>
    </xf>
    <xf numFmtId="0" fontId="10" fillId="4" borderId="19" xfId="1" applyFont="1" applyFill="1" applyBorder="1" applyAlignment="1">
      <alignment horizontal="center" vertical="center"/>
    </xf>
    <xf numFmtId="0" fontId="10" fillId="4" borderId="16" xfId="1" applyFont="1" applyFill="1" applyBorder="1" applyAlignment="1">
      <alignment horizontal="center" vertical="center"/>
    </xf>
    <xf numFmtId="0" fontId="10" fillId="4" borderId="20" xfId="1" applyFont="1" applyFill="1" applyBorder="1" applyAlignment="1">
      <alignment horizontal="center" vertical="center"/>
    </xf>
    <xf numFmtId="0" fontId="10" fillId="4" borderId="17" xfId="1" applyFont="1" applyFill="1" applyBorder="1" applyAlignment="1">
      <alignment horizontal="center" vertical="center"/>
    </xf>
    <xf numFmtId="0" fontId="10" fillId="4" borderId="21" xfId="1" applyFont="1" applyFill="1" applyBorder="1" applyAlignment="1">
      <alignment horizontal="center" vertical="center"/>
    </xf>
    <xf numFmtId="0" fontId="10" fillId="4" borderId="1" xfId="1" applyFont="1" applyFill="1" applyBorder="1" applyAlignment="1">
      <alignment horizontal="center" vertical="center"/>
    </xf>
    <xf numFmtId="0" fontId="10" fillId="4" borderId="2" xfId="1" applyFont="1" applyFill="1" applyBorder="1" applyAlignment="1">
      <alignment horizontal="center" vertical="center"/>
    </xf>
    <xf numFmtId="0" fontId="10" fillId="4" borderId="18" xfId="1" applyFont="1" applyFill="1" applyBorder="1" applyAlignment="1">
      <alignment horizontal="center" vertical="center"/>
    </xf>
    <xf numFmtId="0" fontId="5" fillId="0" borderId="0" xfId="1" applyFont="1" applyAlignment="1">
      <alignment horizontal="left" vertical="center"/>
    </xf>
    <xf numFmtId="0" fontId="6" fillId="0" borderId="0" xfId="1" applyFont="1" applyFill="1" applyBorder="1" applyAlignment="1">
      <alignment horizontal="left" vertical="center"/>
    </xf>
    <xf numFmtId="0" fontId="4" fillId="4" borderId="23" xfId="1" applyFill="1" applyBorder="1" applyAlignment="1">
      <alignment horizontal="center" vertical="center"/>
    </xf>
    <xf numFmtId="0" fontId="4" fillId="4" borderId="24" xfId="1" applyFill="1" applyBorder="1" applyAlignment="1">
      <alignment horizontal="center" vertical="center"/>
    </xf>
    <xf numFmtId="0" fontId="4" fillId="4" borderId="25" xfId="1" applyFill="1" applyBorder="1" applyAlignment="1">
      <alignment horizontal="center" vertical="center"/>
    </xf>
    <xf numFmtId="0" fontId="9" fillId="3" borderId="12" xfId="0" applyFont="1" applyFill="1" applyBorder="1" applyAlignment="1">
      <alignment horizontal="center" vertical="center"/>
    </xf>
    <xf numFmtId="0" fontId="9" fillId="3" borderId="13" xfId="0" applyFont="1" applyFill="1" applyBorder="1" applyAlignment="1">
      <alignment horizontal="center" vertical="center"/>
    </xf>
    <xf numFmtId="0" fontId="9" fillId="3" borderId="14" xfId="0" applyFont="1" applyFill="1" applyBorder="1" applyAlignment="1">
      <alignment horizontal="center" vertical="center"/>
    </xf>
    <xf numFmtId="0" fontId="0" fillId="4" borderId="23" xfId="0" applyFill="1" applyBorder="1" applyAlignment="1">
      <alignment horizontal="center"/>
    </xf>
    <xf numFmtId="0" fontId="0" fillId="4" borderId="24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10" fillId="4" borderId="15" xfId="1" applyFont="1" applyFill="1" applyBorder="1" applyAlignment="1">
      <alignment horizontal="center" vertical="center" wrapText="1"/>
    </xf>
    <xf numFmtId="0" fontId="10" fillId="4" borderId="19" xfId="1" applyFont="1" applyFill="1" applyBorder="1" applyAlignment="1">
      <alignment horizontal="center" vertical="center" wrapText="1"/>
    </xf>
    <xf numFmtId="0" fontId="10" fillId="4" borderId="22" xfId="1" applyFont="1" applyFill="1" applyBorder="1" applyAlignment="1">
      <alignment horizontal="center" vertical="center"/>
    </xf>
    <xf numFmtId="0" fontId="19" fillId="0" borderId="16" xfId="1" applyFont="1" applyFill="1" applyBorder="1" applyAlignment="1">
      <alignment horizontal="left" vertical="center" wrapText="1"/>
    </xf>
    <xf numFmtId="0" fontId="19" fillId="0" borderId="36" xfId="1" applyFont="1" applyFill="1" applyBorder="1" applyAlignment="1">
      <alignment horizontal="left" vertical="center" wrapText="1"/>
    </xf>
    <xf numFmtId="0" fontId="19" fillId="0" borderId="54" xfId="1" applyFont="1" applyFill="1" applyBorder="1" applyAlignment="1">
      <alignment horizontal="left" vertical="center" wrapText="1"/>
    </xf>
    <xf numFmtId="0" fontId="0" fillId="0" borderId="44" xfId="1" applyFont="1" applyFill="1" applyBorder="1" applyAlignment="1">
      <alignment horizontal="center" vertical="center"/>
    </xf>
    <xf numFmtId="0" fontId="0" fillId="0" borderId="41" xfId="1" applyFont="1" applyFill="1" applyBorder="1" applyAlignment="1">
      <alignment horizontal="left" vertical="center" wrapText="1"/>
    </xf>
    <xf numFmtId="0" fontId="0" fillId="0" borderId="41" xfId="1" applyFont="1" applyFill="1" applyBorder="1" applyAlignment="1">
      <alignment horizontal="center" vertical="center"/>
    </xf>
    <xf numFmtId="2" fontId="1" fillId="0" borderId="42" xfId="1" applyNumberFormat="1" applyFont="1" applyFill="1" applyBorder="1" applyAlignment="1">
      <alignment horizontal="center" vertical="center"/>
    </xf>
    <xf numFmtId="0" fontId="11" fillId="5" borderId="50" xfId="1" applyFont="1" applyFill="1" applyBorder="1" applyAlignment="1">
      <alignment horizontal="left" vertical="center"/>
    </xf>
    <xf numFmtId="0" fontId="11" fillId="5" borderId="24" xfId="1" applyFont="1" applyFill="1" applyBorder="1" applyAlignment="1">
      <alignment horizontal="left" vertical="center"/>
    </xf>
    <xf numFmtId="0" fontId="11" fillId="5" borderId="13" xfId="1" applyFont="1" applyFill="1" applyBorder="1" applyAlignment="1">
      <alignment horizontal="left" vertical="center"/>
    </xf>
    <xf numFmtId="0" fontId="11" fillId="5" borderId="14" xfId="1" applyFont="1" applyFill="1" applyBorder="1" applyAlignment="1">
      <alignment horizontal="left" vertical="center"/>
    </xf>
    <xf numFmtId="0" fontId="11" fillId="5" borderId="58" xfId="1" applyFont="1" applyFill="1" applyBorder="1" applyAlignment="1">
      <alignment horizontal="left" vertical="center"/>
    </xf>
    <xf numFmtId="0" fontId="11" fillId="5" borderId="0" xfId="1" applyFont="1" applyFill="1" applyBorder="1" applyAlignment="1">
      <alignment horizontal="left" vertical="center"/>
    </xf>
    <xf numFmtId="0" fontId="11" fillId="5" borderId="25" xfId="1" applyFont="1" applyFill="1" applyBorder="1" applyAlignment="1">
      <alignment horizontal="left" vertical="center"/>
    </xf>
    <xf numFmtId="0" fontId="11" fillId="5" borderId="8" xfId="1" applyFont="1" applyFill="1" applyBorder="1" applyAlignment="1">
      <alignment horizontal="left" vertical="center"/>
    </xf>
    <xf numFmtId="0" fontId="11" fillId="5" borderId="9" xfId="1" applyFont="1" applyFill="1" applyBorder="1" applyAlignment="1">
      <alignment horizontal="left" vertical="center"/>
    </xf>
    <xf numFmtId="0" fontId="11" fillId="5" borderId="66" xfId="1" applyFont="1" applyFill="1" applyBorder="1" applyAlignment="1">
      <alignment horizontal="left" vertical="center"/>
    </xf>
    <xf numFmtId="0" fontId="11" fillId="5" borderId="27" xfId="1" applyFont="1" applyFill="1" applyBorder="1" applyAlignment="1">
      <alignment horizontal="left" vertical="center"/>
    </xf>
    <xf numFmtId="0" fontId="11" fillId="5" borderId="28" xfId="1" applyFont="1" applyFill="1" applyBorder="1" applyAlignment="1">
      <alignment horizontal="left" vertical="center"/>
    </xf>
    <xf numFmtId="0" fontId="8" fillId="0" borderId="8" xfId="1" applyFont="1" applyBorder="1" applyAlignment="1">
      <alignment horizontal="left" vertical="center"/>
    </xf>
    <xf numFmtId="0" fontId="11" fillId="5" borderId="51" xfId="1" applyFont="1" applyFill="1" applyBorder="1" applyAlignment="1">
      <alignment horizontal="left" vertical="center"/>
    </xf>
    <xf numFmtId="0" fontId="3" fillId="8" borderId="10" xfId="1" applyFont="1" applyFill="1" applyBorder="1" applyAlignment="1">
      <alignment horizontal="left" vertical="center"/>
    </xf>
    <xf numFmtId="0" fontId="3" fillId="8" borderId="0" xfId="1" applyFont="1" applyFill="1" applyBorder="1" applyAlignment="1">
      <alignment horizontal="left" vertical="center"/>
    </xf>
    <xf numFmtId="0" fontId="3" fillId="8" borderId="45" xfId="1" applyFont="1" applyFill="1" applyBorder="1" applyAlignment="1">
      <alignment horizontal="left" vertical="center"/>
    </xf>
    <xf numFmtId="0" fontId="3" fillId="8" borderId="10" xfId="1" applyFont="1" applyFill="1" applyBorder="1" applyAlignment="1">
      <alignment horizontal="center"/>
    </xf>
    <xf numFmtId="0" fontId="3" fillId="8" borderId="0" xfId="1" applyFont="1" applyFill="1" applyBorder="1" applyAlignment="1">
      <alignment horizontal="center"/>
    </xf>
    <xf numFmtId="0" fontId="3" fillId="8" borderId="45" xfId="1" applyFont="1" applyFill="1" applyBorder="1" applyAlignment="1">
      <alignment horizontal="center"/>
    </xf>
    <xf numFmtId="0" fontId="4" fillId="0" borderId="15" xfId="1" applyBorder="1" applyAlignment="1">
      <alignment horizontal="center" vertical="center"/>
    </xf>
    <xf numFmtId="0" fontId="4" fillId="0" borderId="35" xfId="1" applyBorder="1" applyAlignment="1">
      <alignment horizontal="center" vertical="center"/>
    </xf>
    <xf numFmtId="0" fontId="4" fillId="0" borderId="19" xfId="1" applyBorder="1" applyAlignment="1">
      <alignment horizontal="center" vertical="center"/>
    </xf>
    <xf numFmtId="0" fontId="4" fillId="0" borderId="23" xfId="1" applyBorder="1" applyAlignment="1">
      <alignment horizontal="center" vertical="center"/>
    </xf>
    <xf numFmtId="0" fontId="4" fillId="0" borderId="10" xfId="1" applyBorder="1" applyAlignment="1">
      <alignment horizontal="center" vertical="center"/>
    </xf>
    <xf numFmtId="0" fontId="4" fillId="0" borderId="38" xfId="1" applyBorder="1" applyAlignment="1">
      <alignment horizontal="center" vertical="center"/>
    </xf>
    <xf numFmtId="0" fontId="4" fillId="0" borderId="39" xfId="1" applyBorder="1" applyAlignment="1">
      <alignment horizontal="center" vertical="center"/>
    </xf>
    <xf numFmtId="0" fontId="4" fillId="0" borderId="40" xfId="1" applyBorder="1" applyAlignment="1">
      <alignment horizontal="center" vertical="center"/>
    </xf>
    <xf numFmtId="0" fontId="3" fillId="8" borderId="7" xfId="1" applyFont="1" applyFill="1" applyBorder="1" applyAlignment="1">
      <alignment horizontal="left" vertical="center"/>
    </xf>
    <xf numFmtId="0" fontId="3" fillId="8" borderId="8" xfId="1" applyFont="1" applyFill="1" applyBorder="1" applyAlignment="1">
      <alignment horizontal="left" vertical="center"/>
    </xf>
    <xf numFmtId="0" fontId="3" fillId="8" borderId="9" xfId="1" applyFont="1" applyFill="1" applyBorder="1" applyAlignment="1">
      <alignment horizontal="left" vertical="center"/>
    </xf>
    <xf numFmtId="0" fontId="3" fillId="8" borderId="7" xfId="1" applyFont="1" applyFill="1" applyBorder="1" applyAlignment="1">
      <alignment horizontal="center"/>
    </xf>
    <xf numFmtId="0" fontId="3" fillId="8" borderId="8" xfId="1" applyFont="1" applyFill="1" applyBorder="1" applyAlignment="1">
      <alignment horizontal="center"/>
    </xf>
    <xf numFmtId="0" fontId="3" fillId="8" borderId="9" xfId="1" applyFont="1" applyFill="1" applyBorder="1" applyAlignment="1">
      <alignment horizontal="center"/>
    </xf>
    <xf numFmtId="0" fontId="3" fillId="8" borderId="23" xfId="1" applyFont="1" applyFill="1" applyBorder="1" applyAlignment="1">
      <alignment horizontal="left" vertical="center"/>
    </xf>
    <xf numFmtId="0" fontId="3" fillId="8" borderId="24" xfId="1" applyFont="1" applyFill="1" applyBorder="1" applyAlignment="1">
      <alignment horizontal="left" vertical="center"/>
    </xf>
    <xf numFmtId="0" fontId="3" fillId="8" borderId="25" xfId="1" applyFont="1" applyFill="1" applyBorder="1" applyAlignment="1">
      <alignment horizontal="left" vertical="center"/>
    </xf>
    <xf numFmtId="0" fontId="3" fillId="8" borderId="23" xfId="1" applyFont="1" applyFill="1" applyBorder="1" applyAlignment="1">
      <alignment horizontal="center"/>
    </xf>
    <xf numFmtId="0" fontId="3" fillId="8" borderId="24" xfId="1" applyFont="1" applyFill="1" applyBorder="1" applyAlignment="1">
      <alignment horizontal="center"/>
    </xf>
    <xf numFmtId="0" fontId="3" fillId="8" borderId="25" xfId="1" applyFont="1" applyFill="1" applyBorder="1" applyAlignment="1">
      <alignment horizontal="center"/>
    </xf>
    <xf numFmtId="0" fontId="3" fillId="8" borderId="12" xfId="1" applyFont="1" applyFill="1" applyBorder="1" applyAlignment="1">
      <alignment horizontal="left" vertical="center"/>
    </xf>
    <xf numFmtId="0" fontId="3" fillId="8" borderId="13" xfId="1" applyFont="1" applyFill="1" applyBorder="1" applyAlignment="1">
      <alignment horizontal="left" vertical="center"/>
    </xf>
    <xf numFmtId="0" fontId="3" fillId="8" borderId="14" xfId="1" applyFont="1" applyFill="1" applyBorder="1" applyAlignment="1">
      <alignment horizontal="left" vertical="center"/>
    </xf>
    <xf numFmtId="0" fontId="3" fillId="8" borderId="12" xfId="1" applyFont="1" applyFill="1" applyBorder="1" applyAlignment="1">
      <alignment horizontal="center"/>
    </xf>
    <xf numFmtId="0" fontId="3" fillId="8" borderId="13" xfId="1" applyFont="1" applyFill="1" applyBorder="1" applyAlignment="1">
      <alignment horizontal="center"/>
    </xf>
    <xf numFmtId="0" fontId="3" fillId="8" borderId="14" xfId="1" applyFont="1" applyFill="1" applyBorder="1" applyAlignment="1">
      <alignment horizontal="center"/>
    </xf>
    <xf numFmtId="0" fontId="15" fillId="6" borderId="12" xfId="1" applyFont="1" applyFill="1" applyBorder="1" applyAlignment="1">
      <alignment horizontal="left" vertical="center"/>
    </xf>
    <xf numFmtId="0" fontId="15" fillId="6" borderId="13" xfId="1" applyFont="1" applyFill="1" applyBorder="1" applyAlignment="1">
      <alignment horizontal="left" vertical="center"/>
    </xf>
    <xf numFmtId="0" fontId="2" fillId="7" borderId="23" xfId="1" applyFont="1" applyFill="1" applyBorder="1" applyAlignment="1">
      <alignment horizontal="left" vertical="center"/>
    </xf>
    <xf numFmtId="0" fontId="2" fillId="7" borderId="24" xfId="1" applyFont="1" applyFill="1" applyBorder="1" applyAlignment="1">
      <alignment horizontal="left" vertical="center"/>
    </xf>
    <xf numFmtId="0" fontId="2" fillId="7" borderId="25" xfId="1" applyFont="1" applyFill="1" applyBorder="1" applyAlignment="1">
      <alignment horizontal="left" vertical="center"/>
    </xf>
    <xf numFmtId="0" fontId="3" fillId="7" borderId="23" xfId="1" applyFont="1" applyFill="1" applyBorder="1" applyAlignment="1">
      <alignment horizontal="center"/>
    </xf>
    <xf numFmtId="0" fontId="3" fillId="7" borderId="24" xfId="1" applyFont="1" applyFill="1" applyBorder="1" applyAlignment="1">
      <alignment horizontal="center"/>
    </xf>
    <xf numFmtId="0" fontId="3" fillId="7" borderId="25" xfId="1" applyFont="1" applyFill="1" applyBorder="1" applyAlignment="1">
      <alignment horizontal="center"/>
    </xf>
    <xf numFmtId="0" fontId="11" fillId="4" borderId="15" xfId="1" applyFont="1" applyFill="1" applyBorder="1" applyAlignment="1">
      <alignment horizontal="center" vertical="center"/>
    </xf>
    <xf numFmtId="0" fontId="11" fillId="4" borderId="19" xfId="1" applyFont="1" applyFill="1" applyBorder="1" applyAlignment="1">
      <alignment horizontal="center" vertical="center"/>
    </xf>
    <xf numFmtId="0" fontId="11" fillId="4" borderId="30" xfId="1" applyFont="1" applyFill="1" applyBorder="1" applyAlignment="1">
      <alignment horizontal="center" vertical="center"/>
    </xf>
    <xf numFmtId="0" fontId="11" fillId="4" borderId="32" xfId="1" applyFont="1" applyFill="1" applyBorder="1" applyAlignment="1">
      <alignment horizontal="center" vertical="center"/>
    </xf>
    <xf numFmtId="0" fontId="11" fillId="4" borderId="16" xfId="1" applyFont="1" applyFill="1" applyBorder="1" applyAlignment="1">
      <alignment horizontal="center" vertical="center"/>
    </xf>
    <xf numFmtId="0" fontId="11" fillId="4" borderId="20" xfId="1" applyFont="1" applyFill="1" applyBorder="1" applyAlignment="1">
      <alignment horizontal="center" vertical="center"/>
    </xf>
    <xf numFmtId="0" fontId="13" fillId="0" borderId="0" xfId="1" applyFont="1" applyAlignment="1">
      <alignment horizontal="left" vertical="center"/>
    </xf>
    <xf numFmtId="0" fontId="9" fillId="3" borderId="12" xfId="1" applyFont="1" applyFill="1" applyBorder="1" applyAlignment="1">
      <alignment horizontal="center" vertical="center"/>
    </xf>
    <xf numFmtId="0" fontId="9" fillId="3" borderId="13" xfId="1" applyFont="1" applyFill="1" applyBorder="1" applyAlignment="1">
      <alignment horizontal="center" vertical="center"/>
    </xf>
    <xf numFmtId="0" fontId="9" fillId="3" borderId="14" xfId="1" applyFont="1" applyFill="1" applyBorder="1" applyAlignment="1">
      <alignment horizontal="center" vertical="center"/>
    </xf>
    <xf numFmtId="166" fontId="11" fillId="4" borderId="31" xfId="1" applyNumberFormat="1" applyFont="1" applyFill="1" applyBorder="1" applyAlignment="1">
      <alignment horizontal="center" vertical="center"/>
    </xf>
    <xf numFmtId="166" fontId="11" fillId="4" borderId="33" xfId="1" applyNumberFormat="1" applyFont="1" applyFill="1" applyBorder="1" applyAlignment="1">
      <alignment horizontal="center" vertical="center"/>
    </xf>
    <xf numFmtId="165" fontId="11" fillId="4" borderId="17" xfId="1" applyNumberFormat="1" applyFont="1" applyFill="1" applyBorder="1" applyAlignment="1">
      <alignment horizontal="center" vertical="center"/>
    </xf>
    <xf numFmtId="165" fontId="11" fillId="4" borderId="21" xfId="1" applyNumberFormat="1" applyFont="1" applyFill="1" applyBorder="1" applyAlignment="1">
      <alignment horizontal="center" vertical="center"/>
    </xf>
    <xf numFmtId="0" fontId="11" fillId="4" borderId="15" xfId="1" applyFont="1" applyFill="1" applyBorder="1" applyAlignment="1">
      <alignment horizontal="center" vertical="center" wrapText="1"/>
    </xf>
    <xf numFmtId="0" fontId="11" fillId="4" borderId="19" xfId="1" applyFont="1" applyFill="1" applyBorder="1" applyAlignment="1">
      <alignment horizontal="center" vertical="center" wrapText="1"/>
    </xf>
    <xf numFmtId="0" fontId="11" fillId="4" borderId="16" xfId="1" applyFont="1" applyFill="1" applyBorder="1" applyAlignment="1">
      <alignment horizontal="center" vertical="center" wrapText="1"/>
    </xf>
    <xf numFmtId="0" fontId="11" fillId="4" borderId="20" xfId="1" applyFont="1" applyFill="1" applyBorder="1" applyAlignment="1">
      <alignment horizontal="center" vertical="center" wrapText="1"/>
    </xf>
    <xf numFmtId="0" fontId="11" fillId="4" borderId="18" xfId="1" applyFont="1" applyFill="1" applyBorder="1" applyAlignment="1">
      <alignment horizontal="center" vertical="center" wrapText="1"/>
    </xf>
    <xf numFmtId="0" fontId="11" fillId="4" borderId="22" xfId="1" applyFont="1" applyFill="1" applyBorder="1" applyAlignment="1">
      <alignment horizontal="center" vertical="center" wrapText="1"/>
    </xf>
    <xf numFmtId="0" fontId="11" fillId="4" borderId="12" xfId="1" applyFont="1" applyFill="1" applyBorder="1" applyAlignment="1">
      <alignment horizontal="center" vertical="center"/>
    </xf>
    <xf numFmtId="0" fontId="11" fillId="4" borderId="13" xfId="1" applyFont="1" applyFill="1" applyBorder="1" applyAlignment="1">
      <alignment horizontal="center" vertical="center"/>
    </xf>
    <xf numFmtId="0" fontId="11" fillId="4" borderId="14" xfId="1" applyFont="1" applyFill="1" applyBorder="1" applyAlignment="1">
      <alignment horizontal="center" vertical="center"/>
    </xf>
    <xf numFmtId="0" fontId="14" fillId="5" borderId="12" xfId="1" applyFont="1" applyFill="1" applyBorder="1" applyAlignment="1">
      <alignment horizontal="center" vertical="center"/>
    </xf>
    <xf numFmtId="0" fontId="14" fillId="5" borderId="13" xfId="1" applyFont="1" applyFill="1" applyBorder="1" applyAlignment="1">
      <alignment horizontal="center" vertical="center"/>
    </xf>
    <xf numFmtId="0" fontId="14" fillId="5" borderId="14" xfId="1" applyFont="1" applyFill="1" applyBorder="1" applyAlignment="1">
      <alignment horizontal="center" vertical="center"/>
    </xf>
    <xf numFmtId="0" fontId="0" fillId="3" borderId="57" xfId="1" applyFont="1" applyFill="1" applyBorder="1" applyAlignment="1">
      <alignment vertical="center" wrapText="1"/>
    </xf>
    <xf numFmtId="0" fontId="1" fillId="0" borderId="57" xfId="1" applyFont="1" applyFill="1" applyBorder="1" applyAlignment="1">
      <alignment horizontal="center" vertical="center"/>
    </xf>
    <xf numFmtId="0" fontId="0" fillId="0" borderId="14" xfId="0" applyFill="1" applyBorder="1"/>
    <xf numFmtId="0" fontId="0" fillId="0" borderId="47" xfId="1" applyFont="1" applyFill="1" applyBorder="1" applyAlignment="1">
      <alignment horizontal="center" vertical="center"/>
    </xf>
    <xf numFmtId="0" fontId="1" fillId="0" borderId="16" xfId="0" applyFont="1" applyFill="1" applyBorder="1" applyAlignment="1">
      <alignment horizontal="left" vertical="center" wrapText="1"/>
    </xf>
    <xf numFmtId="0" fontId="1" fillId="0" borderId="20" xfId="0" applyFont="1" applyFill="1" applyBorder="1" applyAlignment="1">
      <alignment horizontal="left" vertical="center" wrapText="1"/>
    </xf>
    <xf numFmtId="0" fontId="1" fillId="0" borderId="30" xfId="1" applyFont="1" applyFill="1" applyBorder="1" applyAlignment="1">
      <alignment horizontal="center" vertical="center"/>
    </xf>
    <xf numFmtId="0" fontId="1" fillId="0" borderId="32" xfId="1" applyFont="1" applyFill="1" applyBorder="1" applyAlignment="1">
      <alignment horizontal="center" vertical="center"/>
    </xf>
    <xf numFmtId="0" fontId="0" fillId="0" borderId="20" xfId="0" applyFill="1" applyBorder="1" applyAlignment="1">
      <alignment horizontal="center"/>
    </xf>
    <xf numFmtId="0" fontId="0" fillId="3" borderId="53" xfId="1" applyFont="1" applyFill="1" applyBorder="1" applyAlignment="1">
      <alignment vertical="center" wrapText="1"/>
    </xf>
    <xf numFmtId="164" fontId="1" fillId="0" borderId="0" xfId="0" applyNumberFormat="1" applyFont="1" applyFill="1" applyBorder="1" applyAlignment="1">
      <alignment horizontal="center" vertical="center"/>
    </xf>
    <xf numFmtId="0" fontId="0" fillId="3" borderId="8" xfId="1" applyFont="1" applyFill="1" applyBorder="1" applyAlignment="1">
      <alignment vertical="center" wrapText="1"/>
    </xf>
    <xf numFmtId="0" fontId="0" fillId="3" borderId="5" xfId="0" applyFont="1" applyFill="1" applyBorder="1" applyAlignment="1">
      <alignment vertical="center" wrapText="1"/>
    </xf>
    <xf numFmtId="0" fontId="11" fillId="5" borderId="45" xfId="1" applyFont="1" applyFill="1" applyBorder="1" applyAlignment="1">
      <alignment horizontal="left" vertical="center"/>
    </xf>
    <xf numFmtId="164" fontId="0" fillId="0" borderId="36" xfId="0" applyNumberFormat="1" applyFill="1" applyBorder="1"/>
    <xf numFmtId="164" fontId="0" fillId="0" borderId="35" xfId="0" applyNumberFormat="1" applyFill="1" applyBorder="1"/>
    <xf numFmtId="164" fontId="0" fillId="0" borderId="19" xfId="0" applyNumberFormat="1" applyFill="1" applyBorder="1"/>
    <xf numFmtId="0" fontId="10" fillId="4" borderId="3" xfId="1" applyFont="1" applyFill="1" applyBorder="1" applyAlignment="1">
      <alignment horizontal="center" vertical="center"/>
    </xf>
    <xf numFmtId="0" fontId="0" fillId="0" borderId="41" xfId="0" applyFill="1" applyBorder="1"/>
    <xf numFmtId="10" fontId="18" fillId="0" borderId="0" xfId="2" applyNumberFormat="1" applyFont="1" applyFill="1" applyBorder="1" applyAlignment="1">
      <alignment horizontal="center" vertical="center"/>
    </xf>
    <xf numFmtId="10" fontId="18" fillId="0" borderId="8" xfId="2" applyNumberFormat="1" applyFont="1" applyFill="1" applyBorder="1" applyAlignment="1">
      <alignment horizontal="center" vertical="center"/>
    </xf>
    <xf numFmtId="164" fontId="18" fillId="0" borderId="0" xfId="2" applyNumberFormat="1" applyFont="1" applyFill="1" applyBorder="1" applyAlignment="1">
      <alignment horizontal="center" vertical="center"/>
    </xf>
  </cellXfs>
  <cellStyles count="3">
    <cellStyle name="Normal" xfId="0" builtinId="0"/>
    <cellStyle name="Normal 2" xfId="1"/>
    <cellStyle name="Porcentaje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117475</xdr:rowOff>
    </xdr:from>
    <xdr:to>
      <xdr:col>1</xdr:col>
      <xdr:colOff>1763268</xdr:colOff>
      <xdr:row>16</xdr:row>
      <xdr:rowOff>63499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0" y="1249892"/>
          <a:ext cx="2482935" cy="2041524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42331</xdr:colOff>
      <xdr:row>5</xdr:row>
      <xdr:rowOff>127001</xdr:rowOff>
    </xdr:from>
    <xdr:to>
      <xdr:col>18</xdr:col>
      <xdr:colOff>11293</xdr:colOff>
      <xdr:row>18</xdr:row>
      <xdr:rowOff>119821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4" t="3367" r="12353" b="10588"/>
        <a:stretch/>
      </xdr:blipFill>
      <xdr:spPr>
        <a:xfrm>
          <a:off x="5143498" y="1259418"/>
          <a:ext cx="4138795" cy="246932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1333500</xdr:colOff>
      <xdr:row>0</xdr:row>
      <xdr:rowOff>105834</xdr:rowOff>
    </xdr:from>
    <xdr:to>
      <xdr:col>15</xdr:col>
      <xdr:colOff>11286</xdr:colOff>
      <xdr:row>8</xdr:row>
      <xdr:rowOff>122765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3167" y="105834"/>
          <a:ext cx="3059286" cy="172084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27518</xdr:colOff>
      <xdr:row>7</xdr:row>
      <xdr:rowOff>36972</xdr:rowOff>
    </xdr:from>
    <xdr:to>
      <xdr:col>1</xdr:col>
      <xdr:colOff>1682750</xdr:colOff>
      <xdr:row>17</xdr:row>
      <xdr:rowOff>84666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27518" y="1550389"/>
          <a:ext cx="2374899" cy="1952694"/>
        </a:xfrm>
        <a:prstGeom prst="rect">
          <a:avLst/>
        </a:prstGeom>
      </xdr:spPr>
    </xdr:pic>
    <xdr:clientData/>
  </xdr:twoCellAnchor>
  <xdr:twoCellAnchor editAs="oneCell">
    <xdr:from>
      <xdr:col>15</xdr:col>
      <xdr:colOff>349251</xdr:colOff>
      <xdr:row>4</xdr:row>
      <xdr:rowOff>74081</xdr:rowOff>
    </xdr:from>
    <xdr:to>
      <xdr:col>17</xdr:col>
      <xdr:colOff>476250</xdr:colOff>
      <xdr:row>16</xdr:row>
      <xdr:rowOff>116431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5450418" y="1015998"/>
          <a:ext cx="3714749" cy="23283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1143001</xdr:colOff>
      <xdr:row>0</xdr:row>
      <xdr:rowOff>161792</xdr:rowOff>
    </xdr:from>
    <xdr:to>
      <xdr:col>15</xdr:col>
      <xdr:colOff>116417</xdr:colOff>
      <xdr:row>9</xdr:row>
      <xdr:rowOff>154515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2668" y="161792"/>
          <a:ext cx="3354916" cy="188714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7</xdr:row>
      <xdr:rowOff>30857</xdr:rowOff>
    </xdr:from>
    <xdr:to>
      <xdr:col>1</xdr:col>
      <xdr:colOff>1778000</xdr:colOff>
      <xdr:row>17</xdr:row>
      <xdr:rowOff>148167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38100" y="1544274"/>
          <a:ext cx="2459567" cy="2022310"/>
        </a:xfrm>
        <a:prstGeom prst="rect">
          <a:avLst/>
        </a:prstGeom>
      </xdr:spPr>
    </xdr:pic>
    <xdr:clientData/>
  </xdr:twoCellAnchor>
  <xdr:twoCellAnchor editAs="oneCell">
    <xdr:from>
      <xdr:col>15</xdr:col>
      <xdr:colOff>613833</xdr:colOff>
      <xdr:row>5</xdr:row>
      <xdr:rowOff>74516</xdr:rowOff>
    </xdr:from>
    <xdr:to>
      <xdr:col>17</xdr:col>
      <xdr:colOff>613833</xdr:colOff>
      <xdr:row>17</xdr:row>
      <xdr:rowOff>17365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5715000" y="1206933"/>
          <a:ext cx="3556000" cy="2228849"/>
        </a:xfrm>
        <a:prstGeom prst="rect">
          <a:avLst/>
        </a:prstGeom>
      </xdr:spPr>
    </xdr:pic>
    <xdr:clientData/>
  </xdr:twoCellAnchor>
  <xdr:twoCellAnchor editAs="oneCell">
    <xdr:from>
      <xdr:col>1</xdr:col>
      <xdr:colOff>1248833</xdr:colOff>
      <xdr:row>0</xdr:row>
      <xdr:rowOff>95249</xdr:rowOff>
    </xdr:from>
    <xdr:to>
      <xdr:col>15</xdr:col>
      <xdr:colOff>480480</xdr:colOff>
      <xdr:row>10</xdr:row>
      <xdr:rowOff>42727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0" y="95249"/>
          <a:ext cx="3613147" cy="203239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69851</xdr:colOff>
      <xdr:row>6</xdr:row>
      <xdr:rowOff>34149</xdr:rowOff>
    </xdr:from>
    <xdr:to>
      <xdr:col>1</xdr:col>
      <xdr:colOff>1947333</xdr:colOff>
      <xdr:row>17</xdr:row>
      <xdr:rowOff>74082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69851" y="1357066"/>
          <a:ext cx="2597149" cy="2135433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338666</xdr:colOff>
      <xdr:row>5</xdr:row>
      <xdr:rowOff>42332</xdr:rowOff>
    </xdr:from>
    <xdr:to>
      <xdr:col>17</xdr:col>
      <xdr:colOff>71790</xdr:colOff>
      <xdr:row>16</xdr:row>
      <xdr:rowOff>61475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5439833" y="1174749"/>
          <a:ext cx="3373790" cy="2114643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1333500</xdr:colOff>
      <xdr:row>0</xdr:row>
      <xdr:rowOff>63499</xdr:rowOff>
    </xdr:from>
    <xdr:to>
      <xdr:col>15</xdr:col>
      <xdr:colOff>151223</xdr:colOff>
      <xdr:row>8</xdr:row>
      <xdr:rowOff>159145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3167" y="63499"/>
          <a:ext cx="3199223" cy="179956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186267</xdr:colOff>
      <xdr:row>6</xdr:row>
      <xdr:rowOff>141392</xdr:rowOff>
    </xdr:from>
    <xdr:to>
      <xdr:col>1</xdr:col>
      <xdr:colOff>1714500</xdr:colOff>
      <xdr:row>16</xdr:row>
      <xdr:rowOff>84665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186267" y="1464309"/>
          <a:ext cx="2247900" cy="1848273"/>
        </a:xfrm>
        <a:prstGeom prst="rect">
          <a:avLst/>
        </a:prstGeom>
      </xdr:spPr>
    </xdr:pic>
    <xdr:clientData/>
  </xdr:twoCellAnchor>
  <xdr:twoCellAnchor editAs="oneCell">
    <xdr:from>
      <xdr:col>15</xdr:col>
      <xdr:colOff>698500</xdr:colOff>
      <xdr:row>4</xdr:row>
      <xdr:rowOff>52547</xdr:rowOff>
    </xdr:from>
    <xdr:to>
      <xdr:col>18</xdr:col>
      <xdr:colOff>89681</xdr:colOff>
      <xdr:row>16</xdr:row>
      <xdr:rowOff>105833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4" t="3367" r="12353" b="10588"/>
        <a:stretch/>
      </xdr:blipFill>
      <xdr:spPr>
        <a:xfrm>
          <a:off x="5799667" y="994464"/>
          <a:ext cx="3920847" cy="2339286"/>
        </a:xfrm>
        <a:prstGeom prst="rect">
          <a:avLst/>
        </a:prstGeom>
      </xdr:spPr>
    </xdr:pic>
    <xdr:clientData/>
  </xdr:twoCellAnchor>
  <xdr:twoCellAnchor editAs="oneCell">
    <xdr:from>
      <xdr:col>1</xdr:col>
      <xdr:colOff>1340086</xdr:colOff>
      <xdr:row>0</xdr:row>
      <xdr:rowOff>71171</xdr:rowOff>
    </xdr:from>
    <xdr:to>
      <xdr:col>15</xdr:col>
      <xdr:colOff>666750</xdr:colOff>
      <xdr:row>10</xdr:row>
      <xdr:rowOff>72096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753" y="71171"/>
          <a:ext cx="3708164" cy="20858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74084</xdr:colOff>
      <xdr:row>5</xdr:row>
      <xdr:rowOff>124884</xdr:rowOff>
    </xdr:from>
    <xdr:to>
      <xdr:col>1</xdr:col>
      <xdr:colOff>2021417</xdr:colOff>
      <xdr:row>17</xdr:row>
      <xdr:rowOff>31750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74084" y="1257301"/>
          <a:ext cx="2667000" cy="2192866"/>
        </a:xfrm>
        <a:prstGeom prst="rect">
          <a:avLst/>
        </a:prstGeom>
      </xdr:spPr>
    </xdr:pic>
    <xdr:clientData/>
  </xdr:twoCellAnchor>
  <xdr:twoCellAnchor editAs="oneCell">
    <xdr:from>
      <xdr:col>15</xdr:col>
      <xdr:colOff>1026583</xdr:colOff>
      <xdr:row>4</xdr:row>
      <xdr:rowOff>181138</xdr:rowOff>
    </xdr:from>
    <xdr:to>
      <xdr:col>18</xdr:col>
      <xdr:colOff>126999</xdr:colOff>
      <xdr:row>17</xdr:row>
      <xdr:rowOff>85132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4" t="3367" r="12353" b="10588"/>
        <a:stretch/>
      </xdr:blipFill>
      <xdr:spPr>
        <a:xfrm>
          <a:off x="6127750" y="1123055"/>
          <a:ext cx="3989916" cy="2380494"/>
        </a:xfrm>
        <a:prstGeom prst="rect">
          <a:avLst/>
        </a:prstGeom>
      </xdr:spPr>
    </xdr:pic>
    <xdr:clientData/>
  </xdr:twoCellAnchor>
  <xdr:twoCellAnchor editAs="oneCell">
    <xdr:from>
      <xdr:col>1</xdr:col>
      <xdr:colOff>1672165</xdr:colOff>
      <xdr:row>0</xdr:row>
      <xdr:rowOff>148827</xdr:rowOff>
    </xdr:from>
    <xdr:to>
      <xdr:col>15</xdr:col>
      <xdr:colOff>899583</xdr:colOff>
      <xdr:row>10</xdr:row>
      <xdr:rowOff>93926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91832" y="148827"/>
          <a:ext cx="3608918" cy="203001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59266</xdr:colOff>
      <xdr:row>7</xdr:row>
      <xdr:rowOff>21166</xdr:rowOff>
    </xdr:from>
    <xdr:to>
      <xdr:col>1</xdr:col>
      <xdr:colOff>1725083</xdr:colOff>
      <xdr:row>17</xdr:row>
      <xdr:rowOff>77563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59266" y="1534583"/>
          <a:ext cx="2385484" cy="1961397"/>
        </a:xfrm>
        <a:prstGeom prst="rect">
          <a:avLst/>
        </a:prstGeom>
      </xdr:spPr>
    </xdr:pic>
    <xdr:clientData/>
  </xdr:twoCellAnchor>
  <xdr:twoCellAnchor editAs="oneCell">
    <xdr:from>
      <xdr:col>15</xdr:col>
      <xdr:colOff>137583</xdr:colOff>
      <xdr:row>4</xdr:row>
      <xdr:rowOff>121371</xdr:rowOff>
    </xdr:from>
    <xdr:to>
      <xdr:col>17</xdr:col>
      <xdr:colOff>423332</xdr:colOff>
      <xdr:row>17</xdr:row>
      <xdr:rowOff>12737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4" t="3367" r="12353" b="10588"/>
        <a:stretch/>
      </xdr:blipFill>
      <xdr:spPr>
        <a:xfrm>
          <a:off x="5238750" y="1063288"/>
          <a:ext cx="3968749" cy="2367866"/>
        </a:xfrm>
        <a:prstGeom prst="rect">
          <a:avLst/>
        </a:prstGeom>
      </xdr:spPr>
    </xdr:pic>
    <xdr:clientData/>
  </xdr:twoCellAnchor>
  <xdr:twoCellAnchor editAs="oneCell">
    <xdr:from>
      <xdr:col>1</xdr:col>
      <xdr:colOff>1185332</xdr:colOff>
      <xdr:row>0</xdr:row>
      <xdr:rowOff>95249</xdr:rowOff>
    </xdr:from>
    <xdr:to>
      <xdr:col>4</xdr:col>
      <xdr:colOff>0</xdr:colOff>
      <xdr:row>9</xdr:row>
      <xdr:rowOff>0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4999" y="95249"/>
          <a:ext cx="3198521" cy="179916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112184</xdr:colOff>
      <xdr:row>7</xdr:row>
      <xdr:rowOff>63500</xdr:rowOff>
    </xdr:from>
    <xdr:to>
      <xdr:col>1</xdr:col>
      <xdr:colOff>1645052</xdr:colOff>
      <xdr:row>17</xdr:row>
      <xdr:rowOff>10584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112184" y="1576917"/>
          <a:ext cx="2252535" cy="1852084"/>
        </a:xfrm>
        <a:prstGeom prst="rect">
          <a:avLst/>
        </a:prstGeom>
      </xdr:spPr>
    </xdr:pic>
    <xdr:clientData/>
  </xdr:twoCellAnchor>
  <xdr:twoCellAnchor editAs="oneCell">
    <xdr:from>
      <xdr:col>15</xdr:col>
      <xdr:colOff>349251</xdr:colOff>
      <xdr:row>5</xdr:row>
      <xdr:rowOff>169332</xdr:rowOff>
    </xdr:from>
    <xdr:to>
      <xdr:col>17</xdr:col>
      <xdr:colOff>20325</xdr:colOff>
      <xdr:row>16</xdr:row>
      <xdr:rowOff>116416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5450418" y="1301749"/>
          <a:ext cx="3258824" cy="2042584"/>
        </a:xfrm>
        <a:prstGeom prst="rect">
          <a:avLst/>
        </a:prstGeom>
      </xdr:spPr>
    </xdr:pic>
    <xdr:clientData/>
  </xdr:twoCellAnchor>
  <xdr:twoCellAnchor editAs="oneCell">
    <xdr:from>
      <xdr:col>1</xdr:col>
      <xdr:colOff>1195916</xdr:colOff>
      <xdr:row>0</xdr:row>
      <xdr:rowOff>96968</xdr:rowOff>
    </xdr:from>
    <xdr:to>
      <xdr:col>15</xdr:col>
      <xdr:colOff>275166</xdr:colOff>
      <xdr:row>9</xdr:row>
      <xdr:rowOff>149222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5583" y="96968"/>
          <a:ext cx="3460750" cy="194667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101601</xdr:colOff>
      <xdr:row>7</xdr:row>
      <xdr:rowOff>95250</xdr:rowOff>
    </xdr:from>
    <xdr:to>
      <xdr:col>1</xdr:col>
      <xdr:colOff>1621597</xdr:colOff>
      <xdr:row>17</xdr:row>
      <xdr:rowOff>31750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101601" y="1608667"/>
          <a:ext cx="2239663" cy="1841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497419</xdr:colOff>
      <xdr:row>3</xdr:row>
      <xdr:rowOff>84666</xdr:rowOff>
    </xdr:from>
    <xdr:to>
      <xdr:col>17</xdr:col>
      <xdr:colOff>679085</xdr:colOff>
      <xdr:row>16</xdr:row>
      <xdr:rowOff>10582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5598586" y="836083"/>
          <a:ext cx="3832916" cy="2402416"/>
        </a:xfrm>
        <a:prstGeom prst="rect">
          <a:avLst/>
        </a:prstGeom>
      </xdr:spPr>
    </xdr:pic>
    <xdr:clientData/>
  </xdr:twoCellAnchor>
  <xdr:twoCellAnchor editAs="oneCell">
    <xdr:from>
      <xdr:col>1</xdr:col>
      <xdr:colOff>1100667</xdr:colOff>
      <xdr:row>0</xdr:row>
      <xdr:rowOff>42333</xdr:rowOff>
    </xdr:from>
    <xdr:to>
      <xdr:col>15</xdr:col>
      <xdr:colOff>267637</xdr:colOff>
      <xdr:row>9</xdr:row>
      <xdr:rowOff>143930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0334" y="42333"/>
          <a:ext cx="3548470" cy="199601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7</xdr:row>
      <xdr:rowOff>11571</xdr:rowOff>
    </xdr:from>
    <xdr:to>
      <xdr:col>1</xdr:col>
      <xdr:colOff>1788583</xdr:colOff>
      <xdr:row>17</xdr:row>
      <xdr:rowOff>137583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38100" y="1524988"/>
          <a:ext cx="2470150" cy="2031012"/>
        </a:xfrm>
        <a:prstGeom prst="rect">
          <a:avLst/>
        </a:prstGeom>
      </xdr:spPr>
    </xdr:pic>
    <xdr:clientData/>
  </xdr:twoCellAnchor>
  <xdr:twoCellAnchor editAs="oneCell">
    <xdr:from>
      <xdr:col>15</xdr:col>
      <xdr:colOff>1206500</xdr:colOff>
      <xdr:row>1</xdr:row>
      <xdr:rowOff>258950</xdr:rowOff>
    </xdr:from>
    <xdr:to>
      <xdr:col>18</xdr:col>
      <xdr:colOff>370417</xdr:colOff>
      <xdr:row>15</xdr:row>
      <xdr:rowOff>177892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6307667" y="555283"/>
          <a:ext cx="4243917" cy="2660026"/>
        </a:xfrm>
        <a:prstGeom prst="rect">
          <a:avLst/>
        </a:prstGeom>
      </xdr:spPr>
    </xdr:pic>
    <xdr:clientData/>
  </xdr:twoCellAnchor>
  <xdr:twoCellAnchor editAs="oneCell">
    <xdr:from>
      <xdr:col>1</xdr:col>
      <xdr:colOff>1312334</xdr:colOff>
      <xdr:row>0</xdr:row>
      <xdr:rowOff>0</xdr:rowOff>
    </xdr:from>
    <xdr:to>
      <xdr:col>15</xdr:col>
      <xdr:colOff>518585</xdr:colOff>
      <xdr:row>9</xdr:row>
      <xdr:rowOff>123692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2001" y="0"/>
          <a:ext cx="3587751" cy="201810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80434</xdr:colOff>
      <xdr:row>6</xdr:row>
      <xdr:rowOff>114346</xdr:rowOff>
    </xdr:from>
    <xdr:to>
      <xdr:col>1</xdr:col>
      <xdr:colOff>1873250</xdr:colOff>
      <xdr:row>17</xdr:row>
      <xdr:rowOff>84665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80434" y="1437263"/>
          <a:ext cx="2512483" cy="2065819"/>
        </a:xfrm>
        <a:prstGeom prst="rect">
          <a:avLst/>
        </a:prstGeom>
      </xdr:spPr>
    </xdr:pic>
    <xdr:clientData/>
  </xdr:twoCellAnchor>
  <xdr:twoCellAnchor editAs="oneCell">
    <xdr:from>
      <xdr:col>15</xdr:col>
      <xdr:colOff>878415</xdr:colOff>
      <xdr:row>3</xdr:row>
      <xdr:rowOff>172962</xdr:rowOff>
    </xdr:from>
    <xdr:to>
      <xdr:col>17</xdr:col>
      <xdr:colOff>761999</xdr:colOff>
      <xdr:row>16</xdr:row>
      <xdr:rowOff>97782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5979582" y="924379"/>
          <a:ext cx="3831167" cy="240132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1397002</xdr:colOff>
      <xdr:row>0</xdr:row>
      <xdr:rowOff>126074</xdr:rowOff>
    </xdr:from>
    <xdr:to>
      <xdr:col>15</xdr:col>
      <xdr:colOff>592668</xdr:colOff>
      <xdr:row>10</xdr:row>
      <xdr:rowOff>53312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669" y="126074"/>
          <a:ext cx="3577166" cy="20121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91018</xdr:colOff>
      <xdr:row>5</xdr:row>
      <xdr:rowOff>37441</xdr:rowOff>
    </xdr:from>
    <xdr:to>
      <xdr:col>1</xdr:col>
      <xdr:colOff>2106083</xdr:colOff>
      <xdr:row>16</xdr:row>
      <xdr:rowOff>190498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xmlns="" id="{ED6B6393-A831-8A4D-8989-0E82590BC9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07" t="13651" r="26662" b="14994"/>
        <a:stretch/>
      </xdr:blipFill>
      <xdr:spPr>
        <a:xfrm>
          <a:off x="91018" y="1169858"/>
          <a:ext cx="2734732" cy="2248557"/>
        </a:xfrm>
        <a:prstGeom prst="rect">
          <a:avLst/>
        </a:prstGeom>
      </xdr:spPr>
    </xdr:pic>
    <xdr:clientData/>
  </xdr:twoCellAnchor>
  <xdr:twoCellAnchor editAs="oneCell">
    <xdr:from>
      <xdr:col>15</xdr:col>
      <xdr:colOff>878416</xdr:colOff>
      <xdr:row>4</xdr:row>
      <xdr:rowOff>114979</xdr:rowOff>
    </xdr:from>
    <xdr:to>
      <xdr:col>18</xdr:col>
      <xdr:colOff>317499</xdr:colOff>
      <xdr:row>16</xdr:row>
      <xdr:rowOff>190498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9" t="3653" r="20604" b="10863"/>
        <a:stretch/>
      </xdr:blipFill>
      <xdr:spPr>
        <a:xfrm>
          <a:off x="5979583" y="1056896"/>
          <a:ext cx="3767666" cy="2361519"/>
        </a:xfrm>
        <a:prstGeom prst="rect">
          <a:avLst/>
        </a:prstGeom>
      </xdr:spPr>
    </xdr:pic>
    <xdr:clientData/>
  </xdr:twoCellAnchor>
  <xdr:twoCellAnchor editAs="oneCell">
    <xdr:from>
      <xdr:col>1</xdr:col>
      <xdr:colOff>1661583</xdr:colOff>
      <xdr:row>0</xdr:row>
      <xdr:rowOff>74083</xdr:rowOff>
    </xdr:from>
    <xdr:to>
      <xdr:col>15</xdr:col>
      <xdr:colOff>772112</xdr:colOff>
      <xdr:row>9</xdr:row>
      <xdr:rowOff>143932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0" y="74083"/>
          <a:ext cx="3492029" cy="196426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77"/>
  <sheetViews>
    <sheetView showGridLines="0" tabSelected="1" zoomScale="90" zoomScaleNormal="90" workbookViewId="0">
      <selection activeCell="S16" sqref="S16:T16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9" width="0" hidden="1" customWidth="1"/>
    <col min="10" max="10" width="12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43.140625" customWidth="1"/>
    <col min="17" max="17" width="8.7109375" customWidth="1"/>
    <col min="18" max="18" width="10.570312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238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20" spans="1:18" ht="21" x14ac:dyDescent="0.25">
      <c r="A20" s="310" t="s">
        <v>239</v>
      </c>
      <c r="B20" s="310"/>
      <c r="C20" s="310"/>
      <c r="D20" s="310"/>
      <c r="E20" s="310"/>
      <c r="F20" s="310"/>
      <c r="G20" s="310"/>
      <c r="H20" s="310"/>
      <c r="I20" s="310"/>
      <c r="J20" s="310"/>
      <c r="K20" s="310"/>
      <c r="L20" s="310"/>
      <c r="M20" s="310"/>
      <c r="N20" s="310"/>
      <c r="O20" s="310"/>
      <c r="P20" s="310"/>
      <c r="Q20" s="310"/>
      <c r="R20" s="310"/>
    </row>
    <row r="22" spans="1:18" ht="15.75" thickBot="1" x14ac:dyDescent="0.3"/>
    <row r="23" spans="1:18" ht="16.5" thickBot="1" x14ac:dyDescent="0.3">
      <c r="A23" s="311" t="s">
        <v>279</v>
      </c>
      <c r="B23" s="312"/>
      <c r="C23" s="312"/>
      <c r="D23" s="312"/>
      <c r="E23" s="312"/>
      <c r="F23" s="312"/>
      <c r="G23" s="312"/>
      <c r="H23" s="312"/>
      <c r="I23" s="312"/>
      <c r="J23" s="312"/>
      <c r="K23" s="312"/>
      <c r="L23" s="312"/>
      <c r="M23" s="312"/>
      <c r="N23" s="313"/>
      <c r="P23" s="328" t="s">
        <v>280</v>
      </c>
      <c r="Q23" s="329"/>
      <c r="R23" s="330"/>
    </row>
    <row r="24" spans="1:18" x14ac:dyDescent="0.25">
      <c r="A24" s="314" t="s">
        <v>14</v>
      </c>
      <c r="B24" s="316" t="s">
        <v>2</v>
      </c>
      <c r="C24" s="316" t="s">
        <v>3</v>
      </c>
      <c r="D24" s="318" t="s">
        <v>4</v>
      </c>
      <c r="E24" s="320" t="s">
        <v>5</v>
      </c>
      <c r="F24" s="321"/>
      <c r="G24" s="321"/>
      <c r="H24" s="321"/>
      <c r="I24" s="321"/>
      <c r="J24" s="314" t="s">
        <v>6</v>
      </c>
      <c r="K24" s="316"/>
      <c r="L24" s="316"/>
      <c r="M24" s="316"/>
      <c r="N24" s="322"/>
      <c r="P24" s="334" t="s">
        <v>285</v>
      </c>
      <c r="Q24" s="316" t="s">
        <v>3</v>
      </c>
      <c r="R24" s="322" t="s">
        <v>4</v>
      </c>
    </row>
    <row r="25" spans="1:18" ht="26.25" thickBot="1" x14ac:dyDescent="0.3">
      <c r="A25" s="315"/>
      <c r="B25" s="317"/>
      <c r="C25" s="317"/>
      <c r="D25" s="319"/>
      <c r="E25" s="1" t="s">
        <v>7</v>
      </c>
      <c r="F25" s="2" t="s">
        <v>8</v>
      </c>
      <c r="G25" s="2" t="s">
        <v>9</v>
      </c>
      <c r="H25" s="2" t="s">
        <v>10</v>
      </c>
      <c r="I25" s="3" t="s">
        <v>11</v>
      </c>
      <c r="J25" s="1" t="s">
        <v>7</v>
      </c>
      <c r="K25" s="2" t="s">
        <v>8</v>
      </c>
      <c r="L25" s="2" t="s">
        <v>9</v>
      </c>
      <c r="M25" s="2" t="s">
        <v>10</v>
      </c>
      <c r="N25" s="4" t="s">
        <v>12</v>
      </c>
      <c r="P25" s="335"/>
      <c r="Q25" s="317"/>
      <c r="R25" s="336"/>
    </row>
    <row r="26" spans="1:18" ht="8.25" customHeight="1" thickBot="1" x14ac:dyDescent="0.3">
      <c r="A26" s="325"/>
      <c r="B26" s="326"/>
      <c r="C26" s="326"/>
      <c r="D26" s="326"/>
      <c r="E26" s="326"/>
      <c r="F26" s="326"/>
      <c r="G26" s="326"/>
      <c r="H26" s="326"/>
      <c r="I26" s="326"/>
      <c r="J26" s="326"/>
      <c r="K26" s="326"/>
      <c r="L26" s="326"/>
      <c r="M26" s="326"/>
      <c r="N26" s="327"/>
      <c r="P26" s="331"/>
      <c r="Q26" s="332"/>
      <c r="R26" s="333"/>
    </row>
    <row r="27" spans="1:18" ht="15.75" thickBot="1" x14ac:dyDescent="0.3">
      <c r="A27" s="156" t="s">
        <v>192</v>
      </c>
      <c r="B27" s="283" t="s">
        <v>16</v>
      </c>
      <c r="C27" s="283"/>
      <c r="D27" s="283"/>
      <c r="E27" s="283"/>
      <c r="F27" s="283"/>
      <c r="G27" s="283"/>
      <c r="H27" s="283"/>
      <c r="I27" s="283"/>
      <c r="J27" s="283"/>
      <c r="K27" s="283"/>
      <c r="L27" s="283"/>
      <c r="M27" s="283"/>
      <c r="N27" s="283"/>
      <c r="O27" s="283"/>
      <c r="P27" s="283"/>
      <c r="Q27" s="283"/>
      <c r="R27" s="284"/>
    </row>
    <row r="28" spans="1:18" s="57" customFormat="1" x14ac:dyDescent="0.25">
      <c r="A28" s="262" t="s">
        <v>193</v>
      </c>
      <c r="B28" s="285" t="s">
        <v>110</v>
      </c>
      <c r="C28" s="274" t="s">
        <v>18</v>
      </c>
      <c r="D28" s="304">
        <f>+Wood!Q10</f>
        <v>211.25</v>
      </c>
      <c r="E28" s="144">
        <v>0.5</v>
      </c>
      <c r="F28" s="144">
        <v>1.9</v>
      </c>
      <c r="G28" s="144">
        <v>0</v>
      </c>
      <c r="H28" s="144">
        <v>0</v>
      </c>
      <c r="I28" s="144">
        <f t="shared" ref="I28:I31" si="0">+E28+F28+G28+H28</f>
        <v>2.4</v>
      </c>
      <c r="J28" s="144">
        <f t="shared" ref="J28:J31" si="1">+E28*D28</f>
        <v>105.625</v>
      </c>
      <c r="K28" s="144">
        <f t="shared" ref="K28:K31" si="2">+F28*D28</f>
        <v>401.375</v>
      </c>
      <c r="L28" s="144">
        <f t="shared" ref="L28:L31" si="3">+G28*D28</f>
        <v>0</v>
      </c>
      <c r="M28" s="144">
        <f t="shared" ref="M28:M31" si="4">+H28*D28</f>
        <v>0</v>
      </c>
      <c r="N28" s="144">
        <f t="shared" ref="N28:N162" si="5">+J28+K28+L28+M28</f>
        <v>507</v>
      </c>
      <c r="O28" s="145"/>
      <c r="P28" s="179" t="s">
        <v>281</v>
      </c>
      <c r="Q28" s="143" t="s">
        <v>283</v>
      </c>
      <c r="R28" s="127"/>
    </row>
    <row r="29" spans="1:18" s="57" customFormat="1" x14ac:dyDescent="0.25">
      <c r="A29" s="263"/>
      <c r="B29" s="286"/>
      <c r="C29" s="275"/>
      <c r="D29" s="305"/>
      <c r="E29" s="118"/>
      <c r="F29" s="118"/>
      <c r="G29" s="118"/>
      <c r="H29" s="118"/>
      <c r="I29" s="118"/>
      <c r="J29" s="118"/>
      <c r="K29" s="118"/>
      <c r="L29" s="118"/>
      <c r="M29" s="118"/>
      <c r="N29" s="118"/>
      <c r="O29" s="123"/>
      <c r="P29" s="128" t="s">
        <v>282</v>
      </c>
      <c r="Q29" s="119" t="s">
        <v>283</v>
      </c>
      <c r="R29" s="129"/>
    </row>
    <row r="30" spans="1:18" s="57" customFormat="1" ht="15.75" thickBot="1" x14ac:dyDescent="0.3">
      <c r="A30" s="278"/>
      <c r="B30" s="287"/>
      <c r="C30" s="276"/>
      <c r="D30" s="308"/>
      <c r="E30" s="122"/>
      <c r="F30" s="122"/>
      <c r="G30" s="122"/>
      <c r="H30" s="122"/>
      <c r="I30" s="122"/>
      <c r="J30" s="122"/>
      <c r="K30" s="122"/>
      <c r="L30" s="122"/>
      <c r="M30" s="122"/>
      <c r="N30" s="122"/>
      <c r="O30" s="124"/>
      <c r="P30" s="193" t="s">
        <v>295</v>
      </c>
      <c r="Q30" s="121" t="s">
        <v>283</v>
      </c>
      <c r="R30" s="194"/>
    </row>
    <row r="31" spans="1:18" s="57" customFormat="1" x14ac:dyDescent="0.25">
      <c r="A31" s="262" t="s">
        <v>194</v>
      </c>
      <c r="B31" s="285" t="s">
        <v>111</v>
      </c>
      <c r="C31" s="274" t="s">
        <v>18</v>
      </c>
      <c r="D31" s="304">
        <f>+D28</f>
        <v>211.25</v>
      </c>
      <c r="E31" s="144">
        <v>0.2</v>
      </c>
      <c r="F31" s="144">
        <v>0.1</v>
      </c>
      <c r="G31" s="144">
        <v>0</v>
      </c>
      <c r="H31" s="144">
        <v>0</v>
      </c>
      <c r="I31" s="144">
        <f t="shared" si="0"/>
        <v>0.30000000000000004</v>
      </c>
      <c r="J31" s="144">
        <f t="shared" si="1"/>
        <v>42.25</v>
      </c>
      <c r="K31" s="144">
        <f t="shared" si="2"/>
        <v>21.125</v>
      </c>
      <c r="L31" s="144">
        <f t="shared" si="3"/>
        <v>0</v>
      </c>
      <c r="M31" s="144">
        <f t="shared" si="4"/>
        <v>0</v>
      </c>
      <c r="N31" s="144">
        <f t="shared" si="5"/>
        <v>63.375</v>
      </c>
      <c r="O31" s="145"/>
      <c r="P31" s="179" t="s">
        <v>291</v>
      </c>
      <c r="Q31" s="143" t="s">
        <v>290</v>
      </c>
      <c r="R31" s="127"/>
    </row>
    <row r="32" spans="1:18" s="57" customFormat="1" x14ac:dyDescent="0.25">
      <c r="A32" s="263"/>
      <c r="B32" s="286"/>
      <c r="C32" s="275"/>
      <c r="D32" s="305"/>
      <c r="E32" s="118"/>
      <c r="F32" s="118"/>
      <c r="G32" s="118"/>
      <c r="H32" s="118"/>
      <c r="I32" s="118"/>
      <c r="J32" s="118"/>
      <c r="K32" s="118"/>
      <c r="L32" s="118"/>
      <c r="M32" s="118"/>
      <c r="N32" s="118"/>
      <c r="O32" s="123"/>
      <c r="P32" s="128" t="s">
        <v>292</v>
      </c>
      <c r="Q32" s="119" t="s">
        <v>294</v>
      </c>
      <c r="R32" s="129"/>
    </row>
    <row r="33" spans="1:18" s="57" customFormat="1" x14ac:dyDescent="0.25">
      <c r="A33" s="263"/>
      <c r="B33" s="286"/>
      <c r="C33" s="275"/>
      <c r="D33" s="305"/>
      <c r="E33" s="118"/>
      <c r="F33" s="118"/>
      <c r="G33" s="118"/>
      <c r="H33" s="118"/>
      <c r="I33" s="118"/>
      <c r="J33" s="118"/>
      <c r="K33" s="118"/>
      <c r="L33" s="118"/>
      <c r="M33" s="118"/>
      <c r="N33" s="118"/>
      <c r="O33" s="123"/>
      <c r="P33" s="128" t="s">
        <v>293</v>
      </c>
      <c r="Q33" s="119" t="s">
        <v>294</v>
      </c>
      <c r="R33" s="129"/>
    </row>
    <row r="34" spans="1:18" s="57" customFormat="1" ht="15.75" thickBot="1" x14ac:dyDescent="0.3">
      <c r="A34" s="264"/>
      <c r="B34" s="289"/>
      <c r="C34" s="309"/>
      <c r="D34" s="306"/>
      <c r="E34" s="147"/>
      <c r="F34" s="147"/>
      <c r="G34" s="147"/>
      <c r="H34" s="147"/>
      <c r="I34" s="147"/>
      <c r="J34" s="147"/>
      <c r="K34" s="147"/>
      <c r="L34" s="147"/>
      <c r="M34" s="147"/>
      <c r="N34" s="147"/>
      <c r="O34" s="184"/>
      <c r="P34" s="130" t="s">
        <v>296</v>
      </c>
      <c r="Q34" s="131" t="s">
        <v>289</v>
      </c>
      <c r="R34" s="132"/>
    </row>
    <row r="35" spans="1:18" ht="15.75" thickBot="1" x14ac:dyDescent="0.3">
      <c r="A35" s="155" t="s">
        <v>195</v>
      </c>
      <c r="B35" s="280" t="s">
        <v>38</v>
      </c>
      <c r="C35" s="280"/>
      <c r="D35" s="280"/>
      <c r="E35" s="280"/>
      <c r="F35" s="280"/>
      <c r="G35" s="280"/>
      <c r="H35" s="280"/>
      <c r="I35" s="280"/>
      <c r="J35" s="280"/>
      <c r="K35" s="280"/>
      <c r="L35" s="280"/>
      <c r="M35" s="280"/>
      <c r="N35" s="280">
        <f>SUM(N36:N53)</f>
        <v>2719.91</v>
      </c>
      <c r="O35" s="280" t="e">
        <f>+N35/#REF!</f>
        <v>#REF!</v>
      </c>
      <c r="P35" s="280"/>
      <c r="Q35" s="280"/>
      <c r="R35" s="282"/>
    </row>
    <row r="36" spans="1:18" s="57" customFormat="1" ht="45" customHeight="1" x14ac:dyDescent="0.25">
      <c r="A36" s="262" t="s">
        <v>196</v>
      </c>
      <c r="B36" s="285" t="s">
        <v>265</v>
      </c>
      <c r="C36" s="268" t="s">
        <v>18</v>
      </c>
      <c r="D36" s="304">
        <f>+Wood!Q12</f>
        <v>475.33333333333331</v>
      </c>
      <c r="E36" s="144">
        <v>0.5</v>
      </c>
      <c r="F36" s="144">
        <v>1.9</v>
      </c>
      <c r="G36" s="144">
        <v>0</v>
      </c>
      <c r="H36" s="144">
        <v>0</v>
      </c>
      <c r="I36" s="144">
        <f t="shared" ref="I36:I47" si="6">+E36+F36+G36+H36</f>
        <v>2.4</v>
      </c>
      <c r="J36" s="144">
        <f t="shared" ref="J36:J47" si="7">+E36*D36</f>
        <v>237.66666666666666</v>
      </c>
      <c r="K36" s="144">
        <f t="shared" ref="K36:K47" si="8">+F36*D36</f>
        <v>903.13333333333321</v>
      </c>
      <c r="L36" s="144">
        <f t="shared" ref="L36:L47" si="9">+G36*D36</f>
        <v>0</v>
      </c>
      <c r="M36" s="144">
        <f t="shared" ref="M36:M47" si="10">+H36*D36</f>
        <v>0</v>
      </c>
      <c r="N36" s="144">
        <f t="shared" si="5"/>
        <v>1140.8</v>
      </c>
      <c r="O36" s="145"/>
      <c r="P36" s="185" t="s">
        <v>284</v>
      </c>
      <c r="Q36" s="180" t="s">
        <v>283</v>
      </c>
      <c r="R36" s="181"/>
    </row>
    <row r="37" spans="1:18" s="57" customFormat="1" ht="15.75" thickBot="1" x14ac:dyDescent="0.3">
      <c r="A37" s="264"/>
      <c r="B37" s="289"/>
      <c r="C37" s="270"/>
      <c r="D37" s="306"/>
      <c r="E37" s="147"/>
      <c r="F37" s="147"/>
      <c r="G37" s="147"/>
      <c r="H37" s="147"/>
      <c r="I37" s="147"/>
      <c r="J37" s="147"/>
      <c r="K37" s="147"/>
      <c r="L37" s="147"/>
      <c r="M37" s="147"/>
      <c r="N37" s="147"/>
      <c r="O37" s="184"/>
      <c r="P37" s="186" t="s">
        <v>286</v>
      </c>
      <c r="Q37" s="182" t="s">
        <v>287</v>
      </c>
      <c r="R37" s="183"/>
    </row>
    <row r="38" spans="1:18" s="57" customFormat="1" ht="45.75" thickBot="1" x14ac:dyDescent="0.3">
      <c r="A38" s="170" t="s">
        <v>197</v>
      </c>
      <c r="B38" s="171" t="s">
        <v>266</v>
      </c>
      <c r="C38" s="172" t="s">
        <v>18</v>
      </c>
      <c r="D38" s="195">
        <f>+Wood!Q12</f>
        <v>475.33333333333331</v>
      </c>
      <c r="E38" s="174">
        <v>0.2</v>
      </c>
      <c r="F38" s="174">
        <v>0.1</v>
      </c>
      <c r="G38" s="174">
        <v>0</v>
      </c>
      <c r="H38" s="174">
        <v>0</v>
      </c>
      <c r="I38" s="174">
        <f t="shared" si="6"/>
        <v>0.30000000000000004</v>
      </c>
      <c r="J38" s="174">
        <f t="shared" si="7"/>
        <v>95.066666666666663</v>
      </c>
      <c r="K38" s="174">
        <f t="shared" si="8"/>
        <v>47.533333333333331</v>
      </c>
      <c r="L38" s="174">
        <f t="shared" si="9"/>
        <v>0</v>
      </c>
      <c r="M38" s="174">
        <f t="shared" si="10"/>
        <v>0</v>
      </c>
      <c r="N38" s="174">
        <f t="shared" si="5"/>
        <v>142.6</v>
      </c>
      <c r="O38" s="175"/>
      <c r="P38" s="196" t="s">
        <v>288</v>
      </c>
      <c r="Q38" s="197" t="s">
        <v>289</v>
      </c>
      <c r="R38" s="177"/>
    </row>
    <row r="39" spans="1:18" s="57" customFormat="1" x14ac:dyDescent="0.25">
      <c r="A39" s="262" t="s">
        <v>198</v>
      </c>
      <c r="B39" s="285" t="s">
        <v>55</v>
      </c>
      <c r="C39" s="274" t="s">
        <v>15</v>
      </c>
      <c r="D39" s="304">
        <v>1</v>
      </c>
      <c r="E39" s="144">
        <v>45</v>
      </c>
      <c r="F39" s="144">
        <v>120</v>
      </c>
      <c r="G39" s="144">
        <v>0</v>
      </c>
      <c r="H39" s="144">
        <v>0</v>
      </c>
      <c r="I39" s="144">
        <f t="shared" si="6"/>
        <v>165</v>
      </c>
      <c r="J39" s="144">
        <f t="shared" si="7"/>
        <v>45</v>
      </c>
      <c r="K39" s="144">
        <f t="shared" si="8"/>
        <v>120</v>
      </c>
      <c r="L39" s="144">
        <f t="shared" si="9"/>
        <v>0</v>
      </c>
      <c r="M39" s="144">
        <f t="shared" si="10"/>
        <v>0</v>
      </c>
      <c r="N39" s="144">
        <f t="shared" si="5"/>
        <v>165</v>
      </c>
      <c r="O39" s="145"/>
      <c r="P39" s="125" t="s">
        <v>297</v>
      </c>
      <c r="Q39" s="180" t="s">
        <v>289</v>
      </c>
      <c r="R39" s="127"/>
    </row>
    <row r="40" spans="1:18" s="57" customFormat="1" x14ac:dyDescent="0.25">
      <c r="A40" s="263"/>
      <c r="B40" s="286"/>
      <c r="C40" s="275"/>
      <c r="D40" s="305"/>
      <c r="E40" s="118"/>
      <c r="F40" s="118"/>
      <c r="G40" s="118"/>
      <c r="H40" s="118"/>
      <c r="I40" s="118"/>
      <c r="J40" s="118"/>
      <c r="K40" s="118"/>
      <c r="L40" s="118"/>
      <c r="M40" s="118"/>
      <c r="N40" s="118"/>
      <c r="O40" s="123"/>
      <c r="P40" s="199" t="s">
        <v>298</v>
      </c>
      <c r="Q40" s="137" t="s">
        <v>289</v>
      </c>
      <c r="R40" s="129"/>
    </row>
    <row r="41" spans="1:18" s="57" customFormat="1" x14ac:dyDescent="0.25">
      <c r="A41" s="263"/>
      <c r="B41" s="286"/>
      <c r="C41" s="275"/>
      <c r="D41" s="305"/>
      <c r="E41" s="118"/>
      <c r="F41" s="118"/>
      <c r="G41" s="118"/>
      <c r="H41" s="118"/>
      <c r="I41" s="118"/>
      <c r="J41" s="118"/>
      <c r="K41" s="118"/>
      <c r="L41" s="118"/>
      <c r="M41" s="118"/>
      <c r="N41" s="118"/>
      <c r="O41" s="123"/>
      <c r="P41" s="199" t="s">
        <v>299</v>
      </c>
      <c r="Q41" s="137" t="s">
        <v>289</v>
      </c>
      <c r="R41" s="129"/>
    </row>
    <row r="42" spans="1:18" s="57" customFormat="1" x14ac:dyDescent="0.25">
      <c r="A42" s="263"/>
      <c r="B42" s="286"/>
      <c r="C42" s="275"/>
      <c r="D42" s="305"/>
      <c r="E42" s="118"/>
      <c r="F42" s="118"/>
      <c r="G42" s="118"/>
      <c r="H42" s="118"/>
      <c r="I42" s="118"/>
      <c r="J42" s="118"/>
      <c r="K42" s="118"/>
      <c r="L42" s="118"/>
      <c r="M42" s="118"/>
      <c r="N42" s="118"/>
      <c r="O42" s="123"/>
      <c r="P42" s="199" t="s">
        <v>300</v>
      </c>
      <c r="Q42" s="137" t="s">
        <v>289</v>
      </c>
      <c r="R42" s="129"/>
    </row>
    <row r="43" spans="1:18" s="57" customFormat="1" ht="15.75" thickBot="1" x14ac:dyDescent="0.3">
      <c r="A43" s="278"/>
      <c r="B43" s="287"/>
      <c r="C43" s="276"/>
      <c r="D43" s="308"/>
      <c r="E43" s="122"/>
      <c r="F43" s="122"/>
      <c r="G43" s="122"/>
      <c r="H43" s="122"/>
      <c r="I43" s="122"/>
      <c r="J43" s="122"/>
      <c r="K43" s="122"/>
      <c r="L43" s="122"/>
      <c r="M43" s="122"/>
      <c r="N43" s="122"/>
      <c r="O43" s="124"/>
      <c r="P43" s="201" t="s">
        <v>301</v>
      </c>
      <c r="Q43" s="154" t="s">
        <v>289</v>
      </c>
      <c r="R43" s="194"/>
    </row>
    <row r="44" spans="1:18" s="57" customFormat="1" x14ac:dyDescent="0.25">
      <c r="A44" s="262" t="s">
        <v>199</v>
      </c>
      <c r="B44" s="285" t="s">
        <v>267</v>
      </c>
      <c r="C44" s="268" t="s">
        <v>13</v>
      </c>
      <c r="D44" s="271">
        <v>16.22</v>
      </c>
      <c r="E44" s="149">
        <v>5.5</v>
      </c>
      <c r="F44" s="118">
        <v>27.5</v>
      </c>
      <c r="G44" s="118">
        <v>0</v>
      </c>
      <c r="H44" s="118">
        <v>0</v>
      </c>
      <c r="I44" s="118">
        <f t="shared" si="6"/>
        <v>33</v>
      </c>
      <c r="J44" s="118">
        <f t="shared" si="7"/>
        <v>89.21</v>
      </c>
      <c r="K44" s="118">
        <f t="shared" si="8"/>
        <v>446.04999999999995</v>
      </c>
      <c r="L44" s="118">
        <f t="shared" si="9"/>
        <v>0</v>
      </c>
      <c r="M44" s="118">
        <f t="shared" si="10"/>
        <v>0</v>
      </c>
      <c r="N44" s="118">
        <f t="shared" si="5"/>
        <v>535.26</v>
      </c>
      <c r="O44" s="123"/>
      <c r="P44" s="185" t="s">
        <v>302</v>
      </c>
      <c r="Q44" s="180" t="s">
        <v>289</v>
      </c>
      <c r="R44" s="127"/>
    </row>
    <row r="45" spans="1:18" s="57" customFormat="1" x14ac:dyDescent="0.25">
      <c r="A45" s="263"/>
      <c r="B45" s="286"/>
      <c r="C45" s="269"/>
      <c r="D45" s="272"/>
      <c r="E45" s="149"/>
      <c r="F45" s="118"/>
      <c r="G45" s="118"/>
      <c r="H45" s="118"/>
      <c r="I45" s="118"/>
      <c r="J45" s="118"/>
      <c r="K45" s="118"/>
      <c r="L45" s="118"/>
      <c r="M45" s="118"/>
      <c r="N45" s="118"/>
      <c r="O45" s="123"/>
      <c r="P45" s="199" t="s">
        <v>303</v>
      </c>
      <c r="Q45" s="137" t="s">
        <v>289</v>
      </c>
      <c r="R45" s="129"/>
    </row>
    <row r="46" spans="1:18" s="57" customFormat="1" ht="15.75" thickBot="1" x14ac:dyDescent="0.3">
      <c r="A46" s="278"/>
      <c r="B46" s="287"/>
      <c r="C46" s="288"/>
      <c r="D46" s="279"/>
      <c r="E46" s="202"/>
      <c r="F46" s="122"/>
      <c r="G46" s="122"/>
      <c r="H46" s="122"/>
      <c r="I46" s="122"/>
      <c r="J46" s="122"/>
      <c r="K46" s="122"/>
      <c r="L46" s="122"/>
      <c r="M46" s="122"/>
      <c r="N46" s="122"/>
      <c r="O46" s="124"/>
      <c r="P46" s="201" t="s">
        <v>304</v>
      </c>
      <c r="Q46" s="154" t="s">
        <v>289</v>
      </c>
      <c r="R46" s="194"/>
    </row>
    <row r="47" spans="1:18" s="57" customFormat="1" ht="17.25" customHeight="1" x14ac:dyDescent="0.25">
      <c r="A47" s="262" t="s">
        <v>200</v>
      </c>
      <c r="B47" s="285" t="s">
        <v>268</v>
      </c>
      <c r="C47" s="268" t="s">
        <v>13</v>
      </c>
      <c r="D47" s="304">
        <v>16.22</v>
      </c>
      <c r="E47" s="144">
        <v>6</v>
      </c>
      <c r="F47" s="144">
        <v>19</v>
      </c>
      <c r="G47" s="144">
        <v>0</v>
      </c>
      <c r="H47" s="144">
        <v>0</v>
      </c>
      <c r="I47" s="144">
        <f t="shared" si="6"/>
        <v>25</v>
      </c>
      <c r="J47" s="144">
        <f t="shared" si="7"/>
        <v>97.32</v>
      </c>
      <c r="K47" s="144">
        <f t="shared" si="8"/>
        <v>308.17999999999995</v>
      </c>
      <c r="L47" s="144">
        <f t="shared" si="9"/>
        <v>0</v>
      </c>
      <c r="M47" s="144">
        <f t="shared" si="10"/>
        <v>0</v>
      </c>
      <c r="N47" s="144">
        <f t="shared" si="5"/>
        <v>405.49999999999994</v>
      </c>
      <c r="O47" s="145"/>
      <c r="P47" s="225" t="s">
        <v>306</v>
      </c>
      <c r="Q47" s="180" t="s">
        <v>305</v>
      </c>
      <c r="R47" s="127"/>
    </row>
    <row r="48" spans="1:18" s="57" customFormat="1" x14ac:dyDescent="0.25">
      <c r="A48" s="263"/>
      <c r="B48" s="286"/>
      <c r="C48" s="269"/>
      <c r="D48" s="305"/>
      <c r="E48" s="118"/>
      <c r="F48" s="118"/>
      <c r="G48" s="118"/>
      <c r="H48" s="118"/>
      <c r="I48" s="118"/>
      <c r="J48" s="118"/>
      <c r="K48" s="118"/>
      <c r="L48" s="118"/>
      <c r="M48" s="118"/>
      <c r="N48" s="118"/>
      <c r="O48" s="123"/>
      <c r="P48" s="199" t="s">
        <v>307</v>
      </c>
      <c r="Q48" s="137" t="s">
        <v>290</v>
      </c>
      <c r="R48" s="129"/>
    </row>
    <row r="49" spans="1:18" s="57" customFormat="1" x14ac:dyDescent="0.25">
      <c r="A49" s="263"/>
      <c r="B49" s="286"/>
      <c r="C49" s="269"/>
      <c r="D49" s="305"/>
      <c r="E49" s="118"/>
      <c r="F49" s="118"/>
      <c r="G49" s="118"/>
      <c r="H49" s="118"/>
      <c r="I49" s="118"/>
      <c r="J49" s="118"/>
      <c r="K49" s="118"/>
      <c r="L49" s="118"/>
      <c r="M49" s="118"/>
      <c r="N49" s="118"/>
      <c r="O49" s="123"/>
      <c r="P49" s="199" t="s">
        <v>308</v>
      </c>
      <c r="Q49" s="137" t="s">
        <v>290</v>
      </c>
      <c r="R49" s="129"/>
    </row>
    <row r="50" spans="1:18" s="57" customFormat="1" x14ac:dyDescent="0.25">
      <c r="A50" s="263"/>
      <c r="B50" s="286"/>
      <c r="C50" s="269"/>
      <c r="D50" s="305"/>
      <c r="E50" s="118"/>
      <c r="F50" s="118"/>
      <c r="G50" s="118"/>
      <c r="H50" s="118"/>
      <c r="I50" s="118"/>
      <c r="J50" s="118"/>
      <c r="K50" s="118"/>
      <c r="L50" s="118"/>
      <c r="M50" s="118"/>
      <c r="N50" s="118"/>
      <c r="O50" s="123"/>
      <c r="P50" s="226" t="s">
        <v>309</v>
      </c>
      <c r="Q50" s="137" t="s">
        <v>290</v>
      </c>
      <c r="R50" s="129"/>
    </row>
    <row r="51" spans="1:18" s="57" customFormat="1" x14ac:dyDescent="0.25">
      <c r="A51" s="278"/>
      <c r="B51" s="287"/>
      <c r="C51" s="288"/>
      <c r="D51" s="308"/>
      <c r="E51" s="122"/>
      <c r="F51" s="122"/>
      <c r="G51" s="122"/>
      <c r="H51" s="122"/>
      <c r="I51" s="122"/>
      <c r="J51" s="122"/>
      <c r="K51" s="122"/>
      <c r="L51" s="122"/>
      <c r="M51" s="122"/>
      <c r="N51" s="122"/>
      <c r="O51" s="124"/>
      <c r="P51" s="201" t="s">
        <v>310</v>
      </c>
      <c r="Q51" s="154" t="s">
        <v>289</v>
      </c>
      <c r="R51" s="194"/>
    </row>
    <row r="52" spans="1:18" s="57" customFormat="1" ht="15.75" thickBot="1" x14ac:dyDescent="0.3">
      <c r="A52" s="278"/>
      <c r="B52" s="287"/>
      <c r="C52" s="288"/>
      <c r="D52" s="308"/>
      <c r="E52" s="122"/>
      <c r="F52" s="122"/>
      <c r="G52" s="122"/>
      <c r="H52" s="122"/>
      <c r="I52" s="122"/>
      <c r="J52" s="122"/>
      <c r="K52" s="122"/>
      <c r="L52" s="122"/>
      <c r="M52" s="122"/>
      <c r="N52" s="122"/>
      <c r="O52" s="124"/>
      <c r="P52" s="201" t="s">
        <v>311</v>
      </c>
      <c r="Q52" s="154" t="s">
        <v>283</v>
      </c>
      <c r="R52" s="194"/>
    </row>
    <row r="53" spans="1:18" s="57" customFormat="1" x14ac:dyDescent="0.25">
      <c r="A53" s="262" t="s">
        <v>201</v>
      </c>
      <c r="B53" s="285" t="s">
        <v>269</v>
      </c>
      <c r="C53" s="268" t="s">
        <v>13</v>
      </c>
      <c r="D53" s="304">
        <v>7.35</v>
      </c>
      <c r="E53" s="144">
        <v>15</v>
      </c>
      <c r="F53" s="144">
        <v>30</v>
      </c>
      <c r="G53" s="144">
        <v>0</v>
      </c>
      <c r="H53" s="144">
        <v>0</v>
      </c>
      <c r="I53" s="144">
        <f t="shared" ref="I53" si="11">+E53+F53+G53+H53</f>
        <v>45</v>
      </c>
      <c r="J53" s="144">
        <f t="shared" ref="J53" si="12">+E53*D53</f>
        <v>110.25</v>
      </c>
      <c r="K53" s="144">
        <f t="shared" ref="K53" si="13">+F53*D53</f>
        <v>220.5</v>
      </c>
      <c r="L53" s="144">
        <f t="shared" ref="L53" si="14">+G53*D53</f>
        <v>0</v>
      </c>
      <c r="M53" s="144">
        <f t="shared" ref="M53" si="15">+H53*D53</f>
        <v>0</v>
      </c>
      <c r="N53" s="144">
        <f t="shared" si="5"/>
        <v>330.75</v>
      </c>
      <c r="O53" s="145"/>
      <c r="P53" s="203" t="s">
        <v>314</v>
      </c>
      <c r="Q53" s="180" t="s">
        <v>289</v>
      </c>
      <c r="R53" s="127"/>
    </row>
    <row r="54" spans="1:18" s="57" customFormat="1" x14ac:dyDescent="0.25">
      <c r="A54" s="263"/>
      <c r="B54" s="286"/>
      <c r="C54" s="269"/>
      <c r="D54" s="305"/>
      <c r="E54" s="118"/>
      <c r="F54" s="118"/>
      <c r="G54" s="118"/>
      <c r="H54" s="118"/>
      <c r="I54" s="118"/>
      <c r="J54" s="118"/>
      <c r="K54" s="118"/>
      <c r="L54" s="118"/>
      <c r="M54" s="118"/>
      <c r="N54" s="118"/>
      <c r="O54" s="123"/>
      <c r="P54" s="204" t="s">
        <v>313</v>
      </c>
      <c r="Q54" s="137" t="s">
        <v>289</v>
      </c>
      <c r="R54" s="129"/>
    </row>
    <row r="55" spans="1:18" s="57" customFormat="1" x14ac:dyDescent="0.25">
      <c r="A55" s="263"/>
      <c r="B55" s="286"/>
      <c r="C55" s="269"/>
      <c r="D55" s="305"/>
      <c r="E55" s="118"/>
      <c r="F55" s="118"/>
      <c r="G55" s="118"/>
      <c r="H55" s="118"/>
      <c r="I55" s="118"/>
      <c r="J55" s="118"/>
      <c r="K55" s="118"/>
      <c r="L55" s="118"/>
      <c r="M55" s="118"/>
      <c r="N55" s="118"/>
      <c r="O55" s="123"/>
      <c r="P55" s="199" t="s">
        <v>312</v>
      </c>
      <c r="Q55" s="137" t="s">
        <v>283</v>
      </c>
      <c r="R55" s="129"/>
    </row>
    <row r="56" spans="1:18" s="57" customFormat="1" x14ac:dyDescent="0.25">
      <c r="A56" s="263"/>
      <c r="B56" s="286"/>
      <c r="C56" s="269"/>
      <c r="D56" s="305"/>
      <c r="E56" s="118"/>
      <c r="F56" s="118"/>
      <c r="G56" s="118"/>
      <c r="H56" s="118"/>
      <c r="I56" s="118"/>
      <c r="J56" s="118"/>
      <c r="K56" s="118"/>
      <c r="L56" s="118"/>
      <c r="M56" s="118"/>
      <c r="N56" s="118"/>
      <c r="O56" s="123"/>
      <c r="P56" s="199" t="s">
        <v>286</v>
      </c>
      <c r="Q56" s="137" t="s">
        <v>287</v>
      </c>
      <c r="R56" s="129"/>
    </row>
    <row r="57" spans="1:18" s="57" customFormat="1" ht="15.75" thickBot="1" x14ac:dyDescent="0.3">
      <c r="A57" s="264"/>
      <c r="B57" s="289"/>
      <c r="C57" s="270"/>
      <c r="D57" s="306"/>
      <c r="E57" s="147"/>
      <c r="F57" s="147"/>
      <c r="G57" s="147"/>
      <c r="H57" s="147"/>
      <c r="I57" s="147"/>
      <c r="J57" s="147"/>
      <c r="K57" s="147"/>
      <c r="L57" s="147"/>
      <c r="M57" s="147"/>
      <c r="N57" s="147"/>
      <c r="O57" s="184"/>
      <c r="P57" s="205" t="s">
        <v>315</v>
      </c>
      <c r="Q57" s="182" t="s">
        <v>289</v>
      </c>
      <c r="R57" s="132"/>
    </row>
    <row r="58" spans="1:18" ht="15.75" thickBot="1" x14ac:dyDescent="0.3">
      <c r="A58" s="156" t="s">
        <v>202</v>
      </c>
      <c r="B58" s="283" t="s">
        <v>85</v>
      </c>
      <c r="C58" s="283"/>
      <c r="D58" s="283"/>
      <c r="E58" s="281"/>
      <c r="F58" s="281"/>
      <c r="G58" s="281"/>
      <c r="H58" s="281"/>
      <c r="I58" s="281"/>
      <c r="J58" s="281"/>
      <c r="K58" s="281"/>
      <c r="L58" s="281"/>
      <c r="M58" s="281"/>
      <c r="N58" s="281">
        <f>+SUM(N59:N67)</f>
        <v>1011.4875</v>
      </c>
      <c r="O58" s="281" t="e">
        <f>+N58/#REF!</f>
        <v>#REF!</v>
      </c>
      <c r="P58" s="281"/>
      <c r="Q58" s="281"/>
      <c r="R58" s="307"/>
    </row>
    <row r="59" spans="1:18" s="57" customFormat="1" x14ac:dyDescent="0.25">
      <c r="A59" s="262" t="s">
        <v>203</v>
      </c>
      <c r="B59" s="285" t="s">
        <v>270</v>
      </c>
      <c r="C59" s="268" t="s">
        <v>18</v>
      </c>
      <c r="D59" s="271">
        <f>+Wood!Q25</f>
        <v>273.375</v>
      </c>
      <c r="E59" s="106">
        <v>0.5</v>
      </c>
      <c r="F59" s="106">
        <v>1.9</v>
      </c>
      <c r="G59" s="106">
        <v>0</v>
      </c>
      <c r="H59" s="106">
        <v>0</v>
      </c>
      <c r="I59" s="106">
        <f t="shared" ref="I59:I67" si="16">+E59+F59+G59+H59</f>
        <v>2.4</v>
      </c>
      <c r="J59" s="106">
        <f t="shared" ref="J59:J67" si="17">+E59*D59</f>
        <v>136.6875</v>
      </c>
      <c r="K59" s="106">
        <f t="shared" ref="K59:K67" si="18">+F59*D59</f>
        <v>519.41250000000002</v>
      </c>
      <c r="L59" s="106">
        <f t="shared" ref="L59:L67" si="19">+G59*D59</f>
        <v>0</v>
      </c>
      <c r="M59" s="106">
        <f t="shared" ref="M59:M67" si="20">+H59*D59</f>
        <v>0</v>
      </c>
      <c r="N59" s="108">
        <f t="shared" si="5"/>
        <v>656.1</v>
      </c>
      <c r="O59" s="56"/>
      <c r="P59" s="185" t="s">
        <v>284</v>
      </c>
      <c r="Q59" s="180" t="s">
        <v>283</v>
      </c>
      <c r="R59" s="181"/>
    </row>
    <row r="60" spans="1:18" s="57" customFormat="1" ht="15.75" thickBot="1" x14ac:dyDescent="0.3">
      <c r="A60" s="264"/>
      <c r="B60" s="289"/>
      <c r="C60" s="270"/>
      <c r="D60" s="273"/>
      <c r="E60" s="106"/>
      <c r="F60" s="106"/>
      <c r="G60" s="106"/>
      <c r="H60" s="106"/>
      <c r="I60" s="106"/>
      <c r="J60" s="106"/>
      <c r="K60" s="106"/>
      <c r="L60" s="106"/>
      <c r="M60" s="106"/>
      <c r="N60" s="108"/>
      <c r="O60" s="56"/>
      <c r="P60" s="186" t="s">
        <v>286</v>
      </c>
      <c r="Q60" s="182" t="s">
        <v>287</v>
      </c>
      <c r="R60" s="183"/>
    </row>
    <row r="61" spans="1:18" s="57" customFormat="1" x14ac:dyDescent="0.25">
      <c r="A61" s="262" t="s">
        <v>204</v>
      </c>
      <c r="B61" s="285" t="s">
        <v>70</v>
      </c>
      <c r="C61" s="268" t="s">
        <v>18</v>
      </c>
      <c r="D61" s="271">
        <f>+Wood!Q28</f>
        <v>101.25</v>
      </c>
      <c r="E61" s="75">
        <v>0.5</v>
      </c>
      <c r="F61" s="75">
        <v>1.9</v>
      </c>
      <c r="G61" s="75">
        <v>0</v>
      </c>
      <c r="H61" s="75">
        <v>0</v>
      </c>
      <c r="I61" s="75">
        <f t="shared" si="16"/>
        <v>2.4</v>
      </c>
      <c r="J61" s="75">
        <f t="shared" si="17"/>
        <v>50.625</v>
      </c>
      <c r="K61" s="75">
        <f t="shared" si="18"/>
        <v>192.375</v>
      </c>
      <c r="L61" s="75">
        <f t="shared" si="19"/>
        <v>0</v>
      </c>
      <c r="M61" s="75">
        <f t="shared" si="20"/>
        <v>0</v>
      </c>
      <c r="N61" s="86">
        <f t="shared" si="5"/>
        <v>243</v>
      </c>
      <c r="O61" s="56"/>
      <c r="P61" s="185" t="s">
        <v>284</v>
      </c>
      <c r="Q61" s="180" t="s">
        <v>283</v>
      </c>
      <c r="R61" s="181"/>
    </row>
    <row r="62" spans="1:18" s="57" customFormat="1" ht="15.75" thickBot="1" x14ac:dyDescent="0.3">
      <c r="A62" s="278"/>
      <c r="B62" s="287"/>
      <c r="C62" s="288"/>
      <c r="D62" s="279"/>
      <c r="E62" s="206"/>
      <c r="F62" s="206"/>
      <c r="G62" s="206"/>
      <c r="H62" s="206"/>
      <c r="I62" s="206"/>
      <c r="J62" s="206"/>
      <c r="K62" s="206"/>
      <c r="L62" s="206"/>
      <c r="M62" s="206"/>
      <c r="N62" s="207"/>
      <c r="O62" s="56"/>
      <c r="P62" s="208" t="s">
        <v>286</v>
      </c>
      <c r="Q62" s="154" t="s">
        <v>287</v>
      </c>
      <c r="R62" s="209"/>
    </row>
    <row r="63" spans="1:18" s="57" customFormat="1" ht="15.75" thickBot="1" x14ac:dyDescent="0.3">
      <c r="A63" s="170" t="s">
        <v>205</v>
      </c>
      <c r="B63" s="171" t="s">
        <v>271</v>
      </c>
      <c r="C63" s="213" t="s">
        <v>18</v>
      </c>
      <c r="D63" s="214">
        <f>+D59+D61</f>
        <v>374.625</v>
      </c>
      <c r="E63" s="173">
        <v>0.2</v>
      </c>
      <c r="F63" s="174">
        <v>0.1</v>
      </c>
      <c r="G63" s="174">
        <v>0</v>
      </c>
      <c r="H63" s="174">
        <v>0</v>
      </c>
      <c r="I63" s="174">
        <f t="shared" si="16"/>
        <v>0.30000000000000004</v>
      </c>
      <c r="J63" s="174">
        <f t="shared" si="17"/>
        <v>74.924999999999997</v>
      </c>
      <c r="K63" s="174">
        <f t="shared" si="18"/>
        <v>37.462499999999999</v>
      </c>
      <c r="L63" s="174">
        <f t="shared" si="19"/>
        <v>0</v>
      </c>
      <c r="M63" s="174">
        <f t="shared" si="20"/>
        <v>0</v>
      </c>
      <c r="N63" s="174">
        <f t="shared" si="5"/>
        <v>112.38749999999999</v>
      </c>
      <c r="O63" s="215"/>
      <c r="P63" s="176"/>
      <c r="Q63" s="176"/>
      <c r="R63" s="177"/>
    </row>
    <row r="64" spans="1:18" s="57" customFormat="1" x14ac:dyDescent="0.25">
      <c r="A64" s="292" t="s">
        <v>206</v>
      </c>
      <c r="B64" s="295" t="s">
        <v>272</v>
      </c>
      <c r="C64" s="298" t="s">
        <v>15</v>
      </c>
      <c r="D64" s="301">
        <v>1</v>
      </c>
      <c r="E64" s="148"/>
      <c r="F64" s="144"/>
      <c r="G64" s="144"/>
      <c r="H64" s="144"/>
      <c r="I64" s="144"/>
      <c r="J64" s="144"/>
      <c r="K64" s="144"/>
      <c r="L64" s="144"/>
      <c r="M64" s="144"/>
      <c r="N64" s="144"/>
      <c r="O64" s="145"/>
      <c r="P64" s="185" t="s">
        <v>316</v>
      </c>
      <c r="Q64" s="180" t="s">
        <v>289</v>
      </c>
      <c r="R64" s="127"/>
    </row>
    <row r="65" spans="1:18" s="57" customFormat="1" x14ac:dyDescent="0.25">
      <c r="A65" s="293"/>
      <c r="B65" s="296"/>
      <c r="C65" s="299"/>
      <c r="D65" s="302"/>
      <c r="E65" s="149"/>
      <c r="F65" s="118"/>
      <c r="G65" s="118"/>
      <c r="H65" s="118"/>
      <c r="I65" s="118"/>
      <c r="J65" s="118"/>
      <c r="K65" s="118"/>
      <c r="L65" s="118"/>
      <c r="M65" s="118"/>
      <c r="N65" s="118"/>
      <c r="O65" s="123"/>
      <c r="P65" s="216" t="s">
        <v>317</v>
      </c>
      <c r="Q65" s="137" t="s">
        <v>289</v>
      </c>
      <c r="R65" s="129"/>
    </row>
    <row r="66" spans="1:18" s="57" customFormat="1" x14ac:dyDescent="0.25">
      <c r="A66" s="293"/>
      <c r="B66" s="296"/>
      <c r="C66" s="299"/>
      <c r="D66" s="302"/>
      <c r="E66" s="149"/>
      <c r="F66" s="118"/>
      <c r="G66" s="118"/>
      <c r="H66" s="118"/>
      <c r="I66" s="118"/>
      <c r="J66" s="118"/>
      <c r="K66" s="118"/>
      <c r="L66" s="118"/>
      <c r="M66" s="118"/>
      <c r="N66" s="118"/>
      <c r="O66" s="123"/>
      <c r="P66" s="216" t="s">
        <v>318</v>
      </c>
      <c r="Q66" s="137" t="s">
        <v>319</v>
      </c>
      <c r="R66" s="129"/>
    </row>
    <row r="67" spans="1:18" s="57" customFormat="1" ht="15.75" thickBot="1" x14ac:dyDescent="0.3">
      <c r="A67" s="293"/>
      <c r="B67" s="296"/>
      <c r="C67" s="299"/>
      <c r="D67" s="302"/>
      <c r="E67" s="150">
        <v>45</v>
      </c>
      <c r="F67" s="147">
        <v>110</v>
      </c>
      <c r="G67" s="147">
        <v>0</v>
      </c>
      <c r="H67" s="147">
        <v>0</v>
      </c>
      <c r="I67" s="147">
        <f t="shared" si="16"/>
        <v>155</v>
      </c>
      <c r="J67" s="147">
        <f t="shared" si="17"/>
        <v>0</v>
      </c>
      <c r="K67" s="147">
        <f t="shared" si="18"/>
        <v>0</v>
      </c>
      <c r="L67" s="147">
        <f t="shared" si="19"/>
        <v>0</v>
      </c>
      <c r="M67" s="147">
        <f t="shared" si="20"/>
        <v>0</v>
      </c>
      <c r="N67" s="147">
        <f t="shared" si="5"/>
        <v>0</v>
      </c>
      <c r="O67" s="184"/>
      <c r="P67" s="216" t="s">
        <v>320</v>
      </c>
      <c r="Q67" s="137" t="s">
        <v>283</v>
      </c>
      <c r="R67" s="129"/>
    </row>
    <row r="68" spans="1:18" s="57" customFormat="1" ht="15.75" thickBot="1" x14ac:dyDescent="0.3">
      <c r="A68" s="293"/>
      <c r="B68" s="296"/>
      <c r="C68" s="299"/>
      <c r="D68" s="302"/>
      <c r="E68" s="220"/>
      <c r="F68" s="217"/>
      <c r="G68" s="217"/>
      <c r="H68" s="217"/>
      <c r="I68" s="217"/>
      <c r="J68" s="217"/>
      <c r="K68" s="217"/>
      <c r="L68" s="217"/>
      <c r="M68" s="217"/>
      <c r="N68" s="217"/>
      <c r="O68" s="218"/>
      <c r="P68" s="216" t="s">
        <v>321</v>
      </c>
      <c r="Q68" s="137" t="s">
        <v>322</v>
      </c>
      <c r="R68" s="129"/>
    </row>
    <row r="69" spans="1:18" s="57" customFormat="1" ht="15.75" thickBot="1" x14ac:dyDescent="0.3">
      <c r="A69" s="293"/>
      <c r="B69" s="296"/>
      <c r="C69" s="299"/>
      <c r="D69" s="302"/>
      <c r="E69" s="220"/>
      <c r="F69" s="217"/>
      <c r="G69" s="217"/>
      <c r="H69" s="217"/>
      <c r="I69" s="217"/>
      <c r="J69" s="217"/>
      <c r="K69" s="217"/>
      <c r="L69" s="217"/>
      <c r="M69" s="217"/>
      <c r="N69" s="217"/>
      <c r="O69" s="218"/>
      <c r="P69" s="199" t="s">
        <v>297</v>
      </c>
      <c r="Q69" s="137" t="s">
        <v>289</v>
      </c>
      <c r="R69" s="129"/>
    </row>
    <row r="70" spans="1:18" s="57" customFormat="1" ht="15.75" thickBot="1" x14ac:dyDescent="0.3">
      <c r="A70" s="293"/>
      <c r="B70" s="296"/>
      <c r="C70" s="299"/>
      <c r="D70" s="302"/>
      <c r="E70" s="220"/>
      <c r="F70" s="217"/>
      <c r="G70" s="217"/>
      <c r="H70" s="217"/>
      <c r="I70" s="217"/>
      <c r="J70" s="217"/>
      <c r="K70" s="217"/>
      <c r="L70" s="217"/>
      <c r="M70" s="217"/>
      <c r="N70" s="217"/>
      <c r="O70" s="218"/>
      <c r="P70" s="199" t="s">
        <v>298</v>
      </c>
      <c r="Q70" s="137" t="s">
        <v>289</v>
      </c>
      <c r="R70" s="129"/>
    </row>
    <row r="71" spans="1:18" s="57" customFormat="1" ht="15.75" thickBot="1" x14ac:dyDescent="0.3">
      <c r="A71" s="294"/>
      <c r="B71" s="297"/>
      <c r="C71" s="300"/>
      <c r="D71" s="303"/>
      <c r="E71" s="220"/>
      <c r="F71" s="217"/>
      <c r="G71" s="217"/>
      <c r="H71" s="217"/>
      <c r="I71" s="217"/>
      <c r="J71" s="217"/>
      <c r="K71" s="217"/>
      <c r="L71" s="217"/>
      <c r="M71" s="217"/>
      <c r="N71" s="217"/>
      <c r="O71" s="218"/>
      <c r="P71" s="200" t="s">
        <v>299</v>
      </c>
      <c r="Q71" s="182" t="s">
        <v>289</v>
      </c>
      <c r="R71" s="132"/>
    </row>
    <row r="72" spans="1:18" ht="15.75" thickBot="1" x14ac:dyDescent="0.3">
      <c r="A72" s="156" t="s">
        <v>207</v>
      </c>
      <c r="B72" s="283" t="s">
        <v>35</v>
      </c>
      <c r="C72" s="283"/>
      <c r="D72" s="283"/>
      <c r="E72" s="281"/>
      <c r="F72" s="281"/>
      <c r="G72" s="281"/>
      <c r="H72" s="281"/>
      <c r="I72" s="281"/>
      <c r="J72" s="281"/>
      <c r="K72" s="281"/>
      <c r="L72" s="281"/>
      <c r="M72" s="281"/>
      <c r="N72" s="281">
        <f>+SUM(N73:N100)</f>
        <v>4169.8092499999993</v>
      </c>
      <c r="O72" s="281" t="e">
        <f>+N72/#REF!</f>
        <v>#REF!</v>
      </c>
      <c r="P72" s="290"/>
      <c r="Q72" s="290"/>
      <c r="R72" s="291"/>
    </row>
    <row r="73" spans="1:18" s="57" customFormat="1" ht="48" customHeight="1" x14ac:dyDescent="0.25">
      <c r="A73" s="262" t="s">
        <v>208</v>
      </c>
      <c r="B73" s="285" t="s">
        <v>273</v>
      </c>
      <c r="C73" s="268" t="s">
        <v>18</v>
      </c>
      <c r="D73" s="271">
        <f>+Wood!Q29</f>
        <v>436.5</v>
      </c>
      <c r="E73" s="70">
        <v>0.5</v>
      </c>
      <c r="F73" s="70">
        <v>1.9</v>
      </c>
      <c r="G73" s="70">
        <v>0</v>
      </c>
      <c r="H73" s="70">
        <v>0</v>
      </c>
      <c r="I73" s="70">
        <f t="shared" ref="I73:I93" si="21">+E73+F73+G73+H73</f>
        <v>2.4</v>
      </c>
      <c r="J73" s="70">
        <f t="shared" ref="J73:J93" si="22">+E73*D73</f>
        <v>218.25</v>
      </c>
      <c r="K73" s="70">
        <f t="shared" ref="K73:K93" si="23">+F73*D73</f>
        <v>829.34999999999991</v>
      </c>
      <c r="L73" s="70">
        <f t="shared" ref="L73:L93" si="24">+G73*D73</f>
        <v>0</v>
      </c>
      <c r="M73" s="70">
        <f t="shared" ref="M73:M93" si="25">+H73*D73</f>
        <v>0</v>
      </c>
      <c r="N73" s="78">
        <f t="shared" si="5"/>
        <v>1047.5999999999999</v>
      </c>
      <c r="O73" s="56"/>
      <c r="P73" s="185" t="s">
        <v>284</v>
      </c>
      <c r="Q73" s="180" t="s">
        <v>283</v>
      </c>
      <c r="R73" s="181"/>
    </row>
    <row r="74" spans="1:18" s="57" customFormat="1" ht="15.75" thickBot="1" x14ac:dyDescent="0.3">
      <c r="A74" s="278"/>
      <c r="B74" s="287"/>
      <c r="C74" s="288"/>
      <c r="D74" s="279"/>
      <c r="E74" s="106"/>
      <c r="F74" s="106"/>
      <c r="G74" s="106"/>
      <c r="H74" s="106"/>
      <c r="I74" s="106"/>
      <c r="J74" s="106"/>
      <c r="K74" s="106"/>
      <c r="L74" s="106"/>
      <c r="M74" s="106"/>
      <c r="N74" s="108"/>
      <c r="O74" s="56"/>
      <c r="P74" s="208" t="s">
        <v>286</v>
      </c>
      <c r="Q74" s="154" t="s">
        <v>287</v>
      </c>
      <c r="R74" s="209"/>
    </row>
    <row r="75" spans="1:18" s="57" customFormat="1" ht="60.75" thickBot="1" x14ac:dyDescent="0.3">
      <c r="A75" s="170" t="s">
        <v>209</v>
      </c>
      <c r="B75" s="235" t="s">
        <v>274</v>
      </c>
      <c r="C75" s="213" t="s">
        <v>18</v>
      </c>
      <c r="D75" s="214">
        <f>+Wood!Q29</f>
        <v>436.5</v>
      </c>
      <c r="E75" s="75">
        <v>0.2</v>
      </c>
      <c r="F75" s="75">
        <v>0.1</v>
      </c>
      <c r="G75" s="75">
        <v>0</v>
      </c>
      <c r="H75" s="75">
        <v>0</v>
      </c>
      <c r="I75" s="75">
        <f t="shared" ref="I75" si="26">+E75+F75+G75+H75</f>
        <v>0.30000000000000004</v>
      </c>
      <c r="J75" s="75">
        <f t="shared" ref="J75" si="27">+E75*D75</f>
        <v>87.300000000000011</v>
      </c>
      <c r="K75" s="75">
        <f t="shared" ref="K75" si="28">+F75*D75</f>
        <v>43.650000000000006</v>
      </c>
      <c r="L75" s="75">
        <f t="shared" ref="L75" si="29">+G75*D75</f>
        <v>0</v>
      </c>
      <c r="M75" s="75">
        <f t="shared" ref="M75" si="30">+H75*D75</f>
        <v>0</v>
      </c>
      <c r="N75" s="86">
        <f t="shared" si="5"/>
        <v>130.95000000000002</v>
      </c>
      <c r="O75" s="56"/>
      <c r="P75" s="188" t="s">
        <v>288</v>
      </c>
      <c r="Q75" s="187" t="s">
        <v>289</v>
      </c>
      <c r="R75" s="164"/>
    </row>
    <row r="76" spans="1:18" s="57" customFormat="1" x14ac:dyDescent="0.25">
      <c r="A76" s="262" t="s">
        <v>210</v>
      </c>
      <c r="B76" s="285" t="s">
        <v>68</v>
      </c>
      <c r="C76" s="268" t="s">
        <v>54</v>
      </c>
      <c r="D76" s="271">
        <v>1</v>
      </c>
      <c r="E76" s="75">
        <v>65</v>
      </c>
      <c r="F76" s="75">
        <v>85</v>
      </c>
      <c r="G76" s="75">
        <v>0</v>
      </c>
      <c r="H76" s="75">
        <v>0</v>
      </c>
      <c r="I76" s="75">
        <f t="shared" si="21"/>
        <v>150</v>
      </c>
      <c r="J76" s="75">
        <f t="shared" si="22"/>
        <v>65</v>
      </c>
      <c r="K76" s="75">
        <f t="shared" si="23"/>
        <v>85</v>
      </c>
      <c r="L76" s="75">
        <f t="shared" si="24"/>
        <v>0</v>
      </c>
      <c r="M76" s="75">
        <f t="shared" si="25"/>
        <v>0</v>
      </c>
      <c r="N76" s="86">
        <f t="shared" si="5"/>
        <v>150</v>
      </c>
      <c r="O76" s="56"/>
      <c r="P76" s="224" t="s">
        <v>288</v>
      </c>
      <c r="Q76" s="136" t="s">
        <v>289</v>
      </c>
      <c r="R76" s="157"/>
    </row>
    <row r="77" spans="1:18" s="57" customFormat="1" x14ac:dyDescent="0.25">
      <c r="A77" s="263"/>
      <c r="B77" s="286"/>
      <c r="C77" s="269"/>
      <c r="D77" s="272"/>
      <c r="E77" s="75"/>
      <c r="F77" s="75"/>
      <c r="G77" s="75"/>
      <c r="H77" s="75"/>
      <c r="I77" s="75"/>
      <c r="J77" s="75"/>
      <c r="K77" s="75"/>
      <c r="L77" s="75"/>
      <c r="M77" s="75"/>
      <c r="N77" s="86"/>
      <c r="O77" s="56"/>
      <c r="P77" s="199" t="s">
        <v>297</v>
      </c>
      <c r="Q77" s="137" t="s">
        <v>289</v>
      </c>
      <c r="R77" s="129"/>
    </row>
    <row r="78" spans="1:18" s="57" customFormat="1" x14ac:dyDescent="0.25">
      <c r="A78" s="263"/>
      <c r="B78" s="286"/>
      <c r="C78" s="269"/>
      <c r="D78" s="272"/>
      <c r="E78" s="75"/>
      <c r="F78" s="75"/>
      <c r="G78" s="75"/>
      <c r="H78" s="75"/>
      <c r="I78" s="75"/>
      <c r="J78" s="75"/>
      <c r="K78" s="75"/>
      <c r="L78" s="75"/>
      <c r="M78" s="75"/>
      <c r="N78" s="86"/>
      <c r="O78" s="56"/>
      <c r="P78" s="199" t="s">
        <v>298</v>
      </c>
      <c r="Q78" s="137" t="s">
        <v>289</v>
      </c>
      <c r="R78" s="129"/>
    </row>
    <row r="79" spans="1:18" s="57" customFormat="1" ht="15.75" thickBot="1" x14ac:dyDescent="0.3">
      <c r="A79" s="278"/>
      <c r="B79" s="287"/>
      <c r="C79" s="288"/>
      <c r="D79" s="279"/>
      <c r="E79" s="75"/>
      <c r="F79" s="75"/>
      <c r="G79" s="75"/>
      <c r="H79" s="75"/>
      <c r="I79" s="75"/>
      <c r="J79" s="75"/>
      <c r="K79" s="75"/>
      <c r="L79" s="75"/>
      <c r="M79" s="75"/>
      <c r="N79" s="86"/>
      <c r="O79" s="56"/>
      <c r="P79" s="201" t="s">
        <v>299</v>
      </c>
      <c r="Q79" s="154" t="s">
        <v>289</v>
      </c>
      <c r="R79" s="194"/>
    </row>
    <row r="80" spans="1:18" s="57" customFormat="1" x14ac:dyDescent="0.25">
      <c r="A80" s="262" t="s">
        <v>211</v>
      </c>
      <c r="B80" s="285" t="s">
        <v>112</v>
      </c>
      <c r="C80" s="268" t="s">
        <v>13</v>
      </c>
      <c r="D80" s="271">
        <v>22.33</v>
      </c>
      <c r="E80" s="75">
        <v>6</v>
      </c>
      <c r="F80" s="75">
        <v>19.350000000000001</v>
      </c>
      <c r="G80" s="75">
        <v>0</v>
      </c>
      <c r="H80" s="75">
        <v>0</v>
      </c>
      <c r="I80" s="75">
        <f t="shared" si="21"/>
        <v>25.35</v>
      </c>
      <c r="J80" s="75">
        <f t="shared" si="22"/>
        <v>133.97999999999999</v>
      </c>
      <c r="K80" s="75">
        <f t="shared" si="23"/>
        <v>432.08550000000002</v>
      </c>
      <c r="L80" s="75">
        <f t="shared" si="24"/>
        <v>0</v>
      </c>
      <c r="M80" s="75">
        <f t="shared" si="25"/>
        <v>0</v>
      </c>
      <c r="N80" s="86">
        <f t="shared" si="5"/>
        <v>566.06550000000004</v>
      </c>
      <c r="O80" s="56"/>
      <c r="P80" s="185" t="s">
        <v>323</v>
      </c>
      <c r="Q80" s="180" t="s">
        <v>289</v>
      </c>
      <c r="R80" s="127"/>
    </row>
    <row r="81" spans="1:18" s="57" customFormat="1" x14ac:dyDescent="0.25">
      <c r="A81" s="263"/>
      <c r="B81" s="286"/>
      <c r="C81" s="269"/>
      <c r="D81" s="272"/>
      <c r="E81" s="75"/>
      <c r="F81" s="75"/>
      <c r="G81" s="75"/>
      <c r="H81" s="75"/>
      <c r="I81" s="75"/>
      <c r="J81" s="75"/>
      <c r="K81" s="75"/>
      <c r="L81" s="75"/>
      <c r="M81" s="75"/>
      <c r="N81" s="86"/>
      <c r="O81" s="56"/>
      <c r="P81" s="199" t="s">
        <v>324</v>
      </c>
      <c r="Q81" s="137" t="s">
        <v>289</v>
      </c>
      <c r="R81" s="129"/>
    </row>
    <row r="82" spans="1:18" s="57" customFormat="1" ht="15.75" thickBot="1" x14ac:dyDescent="0.3">
      <c r="A82" s="278"/>
      <c r="B82" s="287"/>
      <c r="C82" s="288"/>
      <c r="D82" s="279"/>
      <c r="E82" s="75"/>
      <c r="F82" s="75"/>
      <c r="G82" s="75"/>
      <c r="H82" s="75"/>
      <c r="I82" s="75"/>
      <c r="J82" s="75"/>
      <c r="K82" s="75"/>
      <c r="L82" s="75"/>
      <c r="M82" s="75"/>
      <c r="N82" s="86"/>
      <c r="O82" s="56"/>
      <c r="P82" s="227" t="s">
        <v>325</v>
      </c>
      <c r="Q82" s="154"/>
      <c r="R82" s="194"/>
    </row>
    <row r="83" spans="1:18" s="57" customFormat="1" x14ac:dyDescent="0.25">
      <c r="A83" s="262" t="s">
        <v>212</v>
      </c>
      <c r="B83" s="285" t="s">
        <v>83</v>
      </c>
      <c r="C83" s="268" t="s">
        <v>18</v>
      </c>
      <c r="D83" s="271">
        <f>+Wood!Q48</f>
        <v>110.25</v>
      </c>
      <c r="E83" s="75">
        <v>0.85</v>
      </c>
      <c r="F83" s="75">
        <v>2.0499999999999998</v>
      </c>
      <c r="G83" s="75">
        <v>0</v>
      </c>
      <c r="H83" s="75">
        <v>0</v>
      </c>
      <c r="I83" s="75">
        <f t="shared" ref="I83" si="31">+E83+F83+G83+H83</f>
        <v>2.9</v>
      </c>
      <c r="J83" s="75">
        <f t="shared" ref="J83" si="32">+E83*D83</f>
        <v>93.712499999999991</v>
      </c>
      <c r="K83" s="75">
        <f t="shared" ref="K83" si="33">+F83*D83</f>
        <v>226.01249999999999</v>
      </c>
      <c r="L83" s="75">
        <f t="shared" ref="L83" si="34">+G83*D83</f>
        <v>0</v>
      </c>
      <c r="M83" s="75">
        <f t="shared" ref="M83" si="35">+H83*D83</f>
        <v>0</v>
      </c>
      <c r="N83" s="86">
        <f t="shared" si="5"/>
        <v>319.72499999999997</v>
      </c>
      <c r="O83" s="56"/>
      <c r="P83" s="185" t="s">
        <v>284</v>
      </c>
      <c r="Q83" s="180" t="s">
        <v>283</v>
      </c>
      <c r="R83" s="127"/>
    </row>
    <row r="84" spans="1:18" s="57" customFormat="1" x14ac:dyDescent="0.25">
      <c r="A84" s="263"/>
      <c r="B84" s="286"/>
      <c r="C84" s="269"/>
      <c r="D84" s="272"/>
      <c r="E84" s="75"/>
      <c r="F84" s="75"/>
      <c r="G84" s="75"/>
      <c r="H84" s="75"/>
      <c r="I84" s="75"/>
      <c r="J84" s="75"/>
      <c r="K84" s="75"/>
      <c r="L84" s="75"/>
      <c r="M84" s="75"/>
      <c r="N84" s="86"/>
      <c r="O84" s="56"/>
      <c r="P84" s="216" t="s">
        <v>286</v>
      </c>
      <c r="Q84" s="137" t="s">
        <v>287</v>
      </c>
      <c r="R84" s="129"/>
    </row>
    <row r="85" spans="1:18" s="57" customFormat="1" x14ac:dyDescent="0.25">
      <c r="A85" s="263"/>
      <c r="B85" s="286"/>
      <c r="C85" s="269"/>
      <c r="D85" s="272"/>
      <c r="E85" s="75"/>
      <c r="F85" s="75"/>
      <c r="G85" s="75"/>
      <c r="H85" s="75"/>
      <c r="I85" s="75"/>
      <c r="J85" s="75"/>
      <c r="K85" s="75"/>
      <c r="L85" s="75"/>
      <c r="M85" s="75"/>
      <c r="N85" s="86"/>
      <c r="O85" s="56"/>
      <c r="P85" s="228" t="s">
        <v>288</v>
      </c>
      <c r="Q85" s="137" t="s">
        <v>289</v>
      </c>
      <c r="R85" s="129"/>
    </row>
    <row r="86" spans="1:18" s="57" customFormat="1" x14ac:dyDescent="0.25">
      <c r="A86" s="263"/>
      <c r="B86" s="286"/>
      <c r="C86" s="269"/>
      <c r="D86" s="272"/>
      <c r="E86" s="75"/>
      <c r="F86" s="75"/>
      <c r="G86" s="75"/>
      <c r="H86" s="75"/>
      <c r="I86" s="75"/>
      <c r="J86" s="75"/>
      <c r="K86" s="75"/>
      <c r="L86" s="75"/>
      <c r="M86" s="75"/>
      <c r="N86" s="86"/>
      <c r="O86" s="56"/>
      <c r="P86" s="199" t="s">
        <v>297</v>
      </c>
      <c r="Q86" s="137" t="s">
        <v>289</v>
      </c>
      <c r="R86" s="129"/>
    </row>
    <row r="87" spans="1:18" s="57" customFormat="1" x14ac:dyDescent="0.25">
      <c r="A87" s="263"/>
      <c r="B87" s="286"/>
      <c r="C87" s="269"/>
      <c r="D87" s="272"/>
      <c r="E87" s="75"/>
      <c r="F87" s="75"/>
      <c r="G87" s="75"/>
      <c r="H87" s="75"/>
      <c r="I87" s="75"/>
      <c r="J87" s="75"/>
      <c r="K87" s="75"/>
      <c r="L87" s="75"/>
      <c r="M87" s="75"/>
      <c r="N87" s="86"/>
      <c r="O87" s="56"/>
      <c r="P87" s="199" t="s">
        <v>298</v>
      </c>
      <c r="Q87" s="137" t="s">
        <v>289</v>
      </c>
      <c r="R87" s="129"/>
    </row>
    <row r="88" spans="1:18" s="57" customFormat="1" ht="15.75" thickBot="1" x14ac:dyDescent="0.3">
      <c r="A88" s="278"/>
      <c r="B88" s="287"/>
      <c r="C88" s="288"/>
      <c r="D88" s="279"/>
      <c r="E88" s="75"/>
      <c r="F88" s="75"/>
      <c r="G88" s="75"/>
      <c r="H88" s="75"/>
      <c r="I88" s="75"/>
      <c r="J88" s="75"/>
      <c r="K88" s="75"/>
      <c r="L88" s="75"/>
      <c r="M88" s="75"/>
      <c r="N88" s="86"/>
      <c r="O88" s="56"/>
      <c r="P88" s="201" t="s">
        <v>299</v>
      </c>
      <c r="Q88" s="154" t="s">
        <v>289</v>
      </c>
      <c r="R88" s="194"/>
    </row>
    <row r="89" spans="1:18" s="57" customFormat="1" x14ac:dyDescent="0.25">
      <c r="A89" s="262" t="s">
        <v>213</v>
      </c>
      <c r="B89" s="285" t="s">
        <v>77</v>
      </c>
      <c r="C89" s="268" t="s">
        <v>18</v>
      </c>
      <c r="D89" s="271">
        <f>+Wood!Q45</f>
        <v>156.375</v>
      </c>
      <c r="E89" s="75">
        <v>0.8</v>
      </c>
      <c r="F89" s="75">
        <v>2.0499999999999998</v>
      </c>
      <c r="G89" s="75">
        <v>0</v>
      </c>
      <c r="H89" s="75">
        <v>0</v>
      </c>
      <c r="I89" s="75">
        <f t="shared" si="21"/>
        <v>2.8499999999999996</v>
      </c>
      <c r="J89" s="75">
        <f t="shared" si="22"/>
        <v>125.10000000000001</v>
      </c>
      <c r="K89" s="75">
        <f t="shared" si="23"/>
        <v>320.56874999999997</v>
      </c>
      <c r="L89" s="75">
        <f t="shared" si="24"/>
        <v>0</v>
      </c>
      <c r="M89" s="75">
        <f t="shared" si="25"/>
        <v>0</v>
      </c>
      <c r="N89" s="86">
        <f t="shared" si="5"/>
        <v>445.66874999999999</v>
      </c>
      <c r="O89" s="56"/>
      <c r="P89" s="125" t="s">
        <v>312</v>
      </c>
      <c r="Q89" s="180" t="s">
        <v>283</v>
      </c>
      <c r="R89" s="127"/>
    </row>
    <row r="90" spans="1:18" s="57" customFormat="1" x14ac:dyDescent="0.25">
      <c r="A90" s="263"/>
      <c r="B90" s="286"/>
      <c r="C90" s="269"/>
      <c r="D90" s="272"/>
      <c r="E90" s="75"/>
      <c r="F90" s="75"/>
      <c r="G90" s="75"/>
      <c r="H90" s="75"/>
      <c r="I90" s="75"/>
      <c r="J90" s="75"/>
      <c r="K90" s="75"/>
      <c r="L90" s="75"/>
      <c r="M90" s="75"/>
      <c r="N90" s="86"/>
      <c r="O90" s="56"/>
      <c r="P90" s="199" t="s">
        <v>286</v>
      </c>
      <c r="Q90" s="137" t="s">
        <v>287</v>
      </c>
      <c r="R90" s="129"/>
    </row>
    <row r="91" spans="1:18" s="57" customFormat="1" x14ac:dyDescent="0.25">
      <c r="A91" s="263"/>
      <c r="B91" s="286"/>
      <c r="C91" s="269"/>
      <c r="D91" s="272"/>
      <c r="E91" s="75"/>
      <c r="F91" s="75"/>
      <c r="G91" s="75"/>
      <c r="H91" s="75"/>
      <c r="I91" s="75"/>
      <c r="J91" s="75"/>
      <c r="K91" s="75"/>
      <c r="L91" s="75"/>
      <c r="M91" s="75"/>
      <c r="N91" s="86"/>
      <c r="O91" s="56"/>
      <c r="P91" s="228" t="s">
        <v>315</v>
      </c>
      <c r="Q91" s="137" t="s">
        <v>289</v>
      </c>
      <c r="R91" s="129"/>
    </row>
    <row r="92" spans="1:18" s="57" customFormat="1" ht="15.75" thickBot="1" x14ac:dyDescent="0.3">
      <c r="A92" s="278"/>
      <c r="B92" s="287"/>
      <c r="C92" s="288"/>
      <c r="D92" s="279"/>
      <c r="E92" s="75"/>
      <c r="F92" s="75"/>
      <c r="G92" s="75"/>
      <c r="H92" s="75"/>
      <c r="I92" s="75"/>
      <c r="J92" s="75"/>
      <c r="K92" s="75"/>
      <c r="L92" s="75"/>
      <c r="M92" s="75"/>
      <c r="N92" s="86"/>
      <c r="O92" s="56"/>
      <c r="P92" s="201" t="s">
        <v>326</v>
      </c>
      <c r="Q92" s="154" t="s">
        <v>289</v>
      </c>
      <c r="R92" s="194"/>
    </row>
    <row r="93" spans="1:18" s="57" customFormat="1" x14ac:dyDescent="0.25">
      <c r="A93" s="262" t="s">
        <v>214</v>
      </c>
      <c r="B93" s="285" t="s">
        <v>84</v>
      </c>
      <c r="C93" s="268" t="s">
        <v>13</v>
      </c>
      <c r="D93" s="271">
        <v>27.4</v>
      </c>
      <c r="E93" s="75">
        <v>7.5</v>
      </c>
      <c r="F93" s="75">
        <v>38.25</v>
      </c>
      <c r="G93" s="75">
        <v>0</v>
      </c>
      <c r="H93" s="75">
        <v>0</v>
      </c>
      <c r="I93" s="75">
        <f t="shared" si="21"/>
        <v>45.75</v>
      </c>
      <c r="J93" s="75">
        <f t="shared" si="22"/>
        <v>205.5</v>
      </c>
      <c r="K93" s="75">
        <f t="shared" si="23"/>
        <v>1048.05</v>
      </c>
      <c r="L93" s="75">
        <f t="shared" si="24"/>
        <v>0</v>
      </c>
      <c r="M93" s="75">
        <f t="shared" si="25"/>
        <v>0</v>
      </c>
      <c r="N93" s="86">
        <f t="shared" si="5"/>
        <v>1253.55</v>
      </c>
      <c r="O93" s="110"/>
      <c r="P93" s="185" t="s">
        <v>327</v>
      </c>
      <c r="Q93" s="180" t="s">
        <v>289</v>
      </c>
      <c r="R93" s="127"/>
    </row>
    <row r="94" spans="1:18" s="57" customFormat="1" x14ac:dyDescent="0.25">
      <c r="A94" s="263"/>
      <c r="B94" s="286"/>
      <c r="C94" s="269"/>
      <c r="D94" s="272"/>
      <c r="E94" s="75"/>
      <c r="F94" s="75"/>
      <c r="G94" s="75"/>
      <c r="H94" s="75"/>
      <c r="I94" s="75"/>
      <c r="J94" s="75"/>
      <c r="K94" s="75"/>
      <c r="L94" s="75"/>
      <c r="M94" s="75"/>
      <c r="N94" s="86"/>
      <c r="O94" s="110"/>
      <c r="P94" s="199" t="s">
        <v>328</v>
      </c>
      <c r="Q94" s="137" t="s">
        <v>289</v>
      </c>
      <c r="R94" s="129"/>
    </row>
    <row r="95" spans="1:18" s="57" customFormat="1" x14ac:dyDescent="0.25">
      <c r="A95" s="263"/>
      <c r="B95" s="286"/>
      <c r="C95" s="269"/>
      <c r="D95" s="272"/>
      <c r="E95" s="75"/>
      <c r="F95" s="75"/>
      <c r="G95" s="75"/>
      <c r="H95" s="75"/>
      <c r="I95" s="75"/>
      <c r="J95" s="75"/>
      <c r="K95" s="75"/>
      <c r="L95" s="75"/>
      <c r="M95" s="75"/>
      <c r="N95" s="86"/>
      <c r="O95" s="110"/>
      <c r="P95" s="199" t="s">
        <v>329</v>
      </c>
      <c r="Q95" s="137" t="s">
        <v>289</v>
      </c>
      <c r="R95" s="129"/>
    </row>
    <row r="96" spans="1:18" s="57" customFormat="1" x14ac:dyDescent="0.25">
      <c r="A96" s="263"/>
      <c r="B96" s="286"/>
      <c r="C96" s="269"/>
      <c r="D96" s="272"/>
      <c r="E96" s="75"/>
      <c r="F96" s="75"/>
      <c r="G96" s="75"/>
      <c r="H96" s="75"/>
      <c r="I96" s="75"/>
      <c r="J96" s="75"/>
      <c r="K96" s="75"/>
      <c r="L96" s="75"/>
      <c r="M96" s="75"/>
      <c r="N96" s="86"/>
      <c r="O96" s="110"/>
      <c r="P96" s="199" t="s">
        <v>330</v>
      </c>
      <c r="Q96" s="137" t="s">
        <v>289</v>
      </c>
      <c r="R96" s="129"/>
    </row>
    <row r="97" spans="1:18" s="57" customFormat="1" x14ac:dyDescent="0.25">
      <c r="A97" s="263"/>
      <c r="B97" s="286"/>
      <c r="C97" s="269"/>
      <c r="D97" s="272"/>
      <c r="E97" s="75"/>
      <c r="F97" s="75"/>
      <c r="G97" s="75"/>
      <c r="H97" s="75"/>
      <c r="I97" s="75"/>
      <c r="J97" s="75"/>
      <c r="K97" s="75"/>
      <c r="L97" s="75"/>
      <c r="M97" s="75"/>
      <c r="N97" s="86"/>
      <c r="O97" s="110"/>
      <c r="P97" s="199" t="s">
        <v>331</v>
      </c>
      <c r="Q97" s="137" t="s">
        <v>289</v>
      </c>
      <c r="R97" s="129"/>
    </row>
    <row r="98" spans="1:18" s="57" customFormat="1" ht="15.75" thickBot="1" x14ac:dyDescent="0.3">
      <c r="A98" s="278"/>
      <c r="B98" s="287"/>
      <c r="C98" s="288"/>
      <c r="D98" s="279"/>
      <c r="E98" s="75"/>
      <c r="F98" s="75"/>
      <c r="G98" s="75"/>
      <c r="H98" s="75"/>
      <c r="I98" s="75"/>
      <c r="J98" s="75"/>
      <c r="K98" s="75"/>
      <c r="L98" s="75"/>
      <c r="M98" s="75"/>
      <c r="N98" s="86"/>
      <c r="O98" s="110"/>
      <c r="P98" s="201" t="s">
        <v>332</v>
      </c>
      <c r="Q98" s="154" t="s">
        <v>289</v>
      </c>
      <c r="R98" s="194"/>
    </row>
    <row r="99" spans="1:18" s="57" customFormat="1" ht="45.75" thickBot="1" x14ac:dyDescent="0.3">
      <c r="A99" s="170" t="s">
        <v>215</v>
      </c>
      <c r="B99" s="230" t="s">
        <v>86</v>
      </c>
      <c r="C99" s="213" t="s">
        <v>13</v>
      </c>
      <c r="D99" s="214">
        <v>3.1</v>
      </c>
      <c r="E99" s="75">
        <v>6.5</v>
      </c>
      <c r="F99" s="75">
        <v>18.5</v>
      </c>
      <c r="G99" s="75">
        <v>0</v>
      </c>
      <c r="H99" s="75">
        <v>0</v>
      </c>
      <c r="I99" s="75">
        <f t="shared" ref="I99:I100" si="36">+E99+F99+G99+H99</f>
        <v>25</v>
      </c>
      <c r="J99" s="75">
        <f t="shared" ref="J99" si="37">+E99*D99</f>
        <v>20.150000000000002</v>
      </c>
      <c r="K99" s="75">
        <f t="shared" ref="K99" si="38">+F99*D99</f>
        <v>57.35</v>
      </c>
      <c r="L99" s="75">
        <f t="shared" ref="L99" si="39">+G99*D99</f>
        <v>0</v>
      </c>
      <c r="M99" s="75">
        <f t="shared" ref="M99" si="40">+H99*D99</f>
        <v>0</v>
      </c>
      <c r="N99" s="86">
        <f t="shared" si="5"/>
        <v>77.5</v>
      </c>
      <c r="O99" s="110"/>
      <c r="P99" s="231"/>
      <c r="Q99" s="176"/>
      <c r="R99" s="177"/>
    </row>
    <row r="100" spans="1:18" s="57" customFormat="1" ht="30.75" thickBot="1" x14ac:dyDescent="0.3">
      <c r="A100" s="158" t="s">
        <v>216</v>
      </c>
      <c r="B100" s="232" t="s">
        <v>100</v>
      </c>
      <c r="C100" s="160" t="s">
        <v>101</v>
      </c>
      <c r="D100" s="212">
        <v>137.5</v>
      </c>
      <c r="E100" s="152">
        <v>0.55000000000000004</v>
      </c>
      <c r="F100" s="152">
        <v>0.75</v>
      </c>
      <c r="G100" s="152">
        <v>0</v>
      </c>
      <c r="H100" s="152">
        <v>0</v>
      </c>
      <c r="I100" s="152">
        <f t="shared" si="36"/>
        <v>1.3</v>
      </c>
      <c r="J100" s="152">
        <f t="shared" ref="J100" si="41">+E100*D100</f>
        <v>75.625</v>
      </c>
      <c r="K100" s="152">
        <f t="shared" ref="K100" si="42">+F100*D100</f>
        <v>103.125</v>
      </c>
      <c r="L100" s="152">
        <f t="shared" ref="L100" si="43">+G100*D100</f>
        <v>0</v>
      </c>
      <c r="M100" s="152">
        <f t="shared" ref="M100" si="44">+H100*D100</f>
        <v>0</v>
      </c>
      <c r="N100" s="153">
        <f t="shared" si="5"/>
        <v>178.75</v>
      </c>
      <c r="O100" s="56"/>
      <c r="P100" s="233" t="s">
        <v>333</v>
      </c>
      <c r="Q100" s="187" t="s">
        <v>334</v>
      </c>
      <c r="R100" s="164"/>
    </row>
    <row r="101" spans="1:18" ht="15.75" thickBot="1" x14ac:dyDescent="0.3">
      <c r="A101" s="234" t="s">
        <v>217</v>
      </c>
      <c r="B101" s="280" t="s">
        <v>36</v>
      </c>
      <c r="C101" s="280"/>
      <c r="D101" s="280"/>
      <c r="E101" s="281"/>
      <c r="F101" s="281"/>
      <c r="G101" s="281"/>
      <c r="H101" s="281"/>
      <c r="I101" s="281"/>
      <c r="J101" s="281"/>
      <c r="K101" s="281"/>
      <c r="L101" s="281"/>
      <c r="M101" s="281"/>
      <c r="N101" s="281">
        <f>+SUM(N102:N115)</f>
        <v>2446.7800000000002</v>
      </c>
      <c r="O101" s="281" t="e">
        <f>+N101/#REF!</f>
        <v>#REF!</v>
      </c>
      <c r="P101" s="280"/>
      <c r="Q101" s="280"/>
      <c r="R101" s="282"/>
    </row>
    <row r="102" spans="1:18" s="57" customFormat="1" ht="45" customHeight="1" x14ac:dyDescent="0.25">
      <c r="A102" s="262" t="s">
        <v>218</v>
      </c>
      <c r="B102" s="285" t="s">
        <v>87</v>
      </c>
      <c r="C102" s="268" t="s">
        <v>18</v>
      </c>
      <c r="D102" s="271">
        <f>+Wood!Q56</f>
        <v>355.33333333333331</v>
      </c>
      <c r="E102" s="70">
        <v>0.5</v>
      </c>
      <c r="F102" s="70">
        <v>1.9</v>
      </c>
      <c r="G102" s="70">
        <v>0</v>
      </c>
      <c r="H102" s="70">
        <v>0</v>
      </c>
      <c r="I102" s="70">
        <f t="shared" ref="I102:I104" si="45">+E102+F102+G102+H102</f>
        <v>2.4</v>
      </c>
      <c r="J102" s="70">
        <f t="shared" ref="J102:J104" si="46">+E102*D102</f>
        <v>177.66666666666666</v>
      </c>
      <c r="K102" s="70">
        <f t="shared" ref="K102:K104" si="47">+F102*D102</f>
        <v>675.13333333333321</v>
      </c>
      <c r="L102" s="70">
        <f t="shared" ref="L102:L104" si="48">+G102*D102</f>
        <v>0</v>
      </c>
      <c r="M102" s="70">
        <f t="shared" ref="M102:M104" si="49">+H102*D102</f>
        <v>0</v>
      </c>
      <c r="N102" s="78">
        <f t="shared" si="5"/>
        <v>852.79999999999984</v>
      </c>
      <c r="O102" s="56"/>
      <c r="P102" s="185" t="s">
        <v>284</v>
      </c>
      <c r="Q102" s="180" t="s">
        <v>283</v>
      </c>
      <c r="R102" s="181"/>
    </row>
    <row r="103" spans="1:18" s="57" customFormat="1" ht="15.75" thickBot="1" x14ac:dyDescent="0.3">
      <c r="A103" s="264"/>
      <c r="B103" s="289"/>
      <c r="C103" s="270"/>
      <c r="D103" s="273"/>
      <c r="E103" s="106"/>
      <c r="F103" s="106"/>
      <c r="G103" s="106"/>
      <c r="H103" s="106"/>
      <c r="I103" s="106"/>
      <c r="J103" s="106"/>
      <c r="K103" s="106"/>
      <c r="L103" s="106"/>
      <c r="M103" s="106"/>
      <c r="N103" s="108"/>
      <c r="O103" s="56"/>
      <c r="P103" s="186" t="s">
        <v>286</v>
      </c>
      <c r="Q103" s="182" t="s">
        <v>287</v>
      </c>
      <c r="R103" s="183"/>
    </row>
    <row r="104" spans="1:18" s="57" customFormat="1" ht="60.75" thickBot="1" x14ac:dyDescent="0.3">
      <c r="A104" s="170" t="s">
        <v>219</v>
      </c>
      <c r="B104" s="235" t="s">
        <v>88</v>
      </c>
      <c r="C104" s="213" t="s">
        <v>18</v>
      </c>
      <c r="D104" s="214">
        <f>+Wood!Q56</f>
        <v>355.33333333333331</v>
      </c>
      <c r="E104" s="75">
        <v>0.2</v>
      </c>
      <c r="F104" s="75">
        <v>0.1</v>
      </c>
      <c r="G104" s="75">
        <v>0</v>
      </c>
      <c r="H104" s="75">
        <v>0</v>
      </c>
      <c r="I104" s="75">
        <f t="shared" si="45"/>
        <v>0.30000000000000004</v>
      </c>
      <c r="J104" s="75">
        <f t="shared" si="46"/>
        <v>71.066666666666663</v>
      </c>
      <c r="K104" s="75">
        <f t="shared" si="47"/>
        <v>35.533333333333331</v>
      </c>
      <c r="L104" s="75">
        <f t="shared" si="48"/>
        <v>0</v>
      </c>
      <c r="M104" s="75">
        <f t="shared" si="49"/>
        <v>0</v>
      </c>
      <c r="N104" s="86">
        <f t="shared" si="5"/>
        <v>106.6</v>
      </c>
      <c r="O104" s="56"/>
      <c r="P104" s="188" t="s">
        <v>288</v>
      </c>
      <c r="Q104" s="187" t="s">
        <v>289</v>
      </c>
      <c r="R104" s="164"/>
    </row>
    <row r="105" spans="1:18" s="57" customFormat="1" x14ac:dyDescent="0.25">
      <c r="A105" s="262" t="s">
        <v>220</v>
      </c>
      <c r="B105" s="285" t="s">
        <v>98</v>
      </c>
      <c r="C105" s="274" t="s">
        <v>54</v>
      </c>
      <c r="D105" s="271">
        <v>1</v>
      </c>
      <c r="E105" s="75">
        <v>45</v>
      </c>
      <c r="F105" s="75">
        <v>110</v>
      </c>
      <c r="G105" s="75">
        <v>0</v>
      </c>
      <c r="H105" s="75">
        <v>0</v>
      </c>
      <c r="I105" s="75">
        <f t="shared" ref="I105:I115" si="50">+E105+F105+G105+H105</f>
        <v>155</v>
      </c>
      <c r="J105" s="75">
        <f t="shared" ref="J105:J115" si="51">+E105*D105</f>
        <v>45</v>
      </c>
      <c r="K105" s="75">
        <f t="shared" ref="K105:K115" si="52">+F105*D105</f>
        <v>110</v>
      </c>
      <c r="L105" s="75">
        <f t="shared" ref="L105:L115" si="53">+G105*D105</f>
        <v>0</v>
      </c>
      <c r="M105" s="75">
        <f t="shared" ref="M105:M115" si="54">+H105*D105</f>
        <v>0</v>
      </c>
      <c r="N105" s="86">
        <f t="shared" si="5"/>
        <v>155</v>
      </c>
      <c r="O105" s="56"/>
      <c r="P105" s="222" t="s">
        <v>288</v>
      </c>
      <c r="Q105" s="180" t="s">
        <v>289</v>
      </c>
      <c r="R105" s="127"/>
    </row>
    <row r="106" spans="1:18" s="57" customFormat="1" x14ac:dyDescent="0.25">
      <c r="A106" s="263"/>
      <c r="B106" s="286"/>
      <c r="C106" s="275"/>
      <c r="D106" s="272"/>
      <c r="E106" s="75"/>
      <c r="F106" s="75"/>
      <c r="G106" s="75"/>
      <c r="H106" s="75"/>
      <c r="I106" s="75"/>
      <c r="J106" s="75"/>
      <c r="K106" s="75"/>
      <c r="L106" s="75"/>
      <c r="M106" s="75"/>
      <c r="N106" s="86"/>
      <c r="O106" s="56"/>
      <c r="P106" s="199" t="s">
        <v>297</v>
      </c>
      <c r="Q106" s="137" t="s">
        <v>289</v>
      </c>
      <c r="R106" s="129"/>
    </row>
    <row r="107" spans="1:18" s="57" customFormat="1" x14ac:dyDescent="0.25">
      <c r="A107" s="263"/>
      <c r="B107" s="286"/>
      <c r="C107" s="275"/>
      <c r="D107" s="272"/>
      <c r="E107" s="75"/>
      <c r="F107" s="75"/>
      <c r="G107" s="75"/>
      <c r="H107" s="75"/>
      <c r="I107" s="75"/>
      <c r="J107" s="75"/>
      <c r="K107" s="75"/>
      <c r="L107" s="75"/>
      <c r="M107" s="75"/>
      <c r="N107" s="86"/>
      <c r="O107" s="56"/>
      <c r="P107" s="199" t="s">
        <v>298</v>
      </c>
      <c r="Q107" s="137" t="s">
        <v>289</v>
      </c>
      <c r="R107" s="129"/>
    </row>
    <row r="108" spans="1:18" s="57" customFormat="1" ht="15.75" thickBot="1" x14ac:dyDescent="0.3">
      <c r="A108" s="278"/>
      <c r="B108" s="287"/>
      <c r="C108" s="276"/>
      <c r="D108" s="279"/>
      <c r="E108" s="75"/>
      <c r="F108" s="75"/>
      <c r="G108" s="75"/>
      <c r="H108" s="75"/>
      <c r="I108" s="75"/>
      <c r="J108" s="75"/>
      <c r="K108" s="75"/>
      <c r="L108" s="75"/>
      <c r="M108" s="75"/>
      <c r="N108" s="86"/>
      <c r="O108" s="56"/>
      <c r="P108" s="200" t="s">
        <v>299</v>
      </c>
      <c r="Q108" s="182" t="s">
        <v>289</v>
      </c>
      <c r="R108" s="132"/>
    </row>
    <row r="109" spans="1:18" s="57" customFormat="1" ht="30" customHeight="1" x14ac:dyDescent="0.25">
      <c r="A109" s="262" t="s">
        <v>221</v>
      </c>
      <c r="B109" s="285" t="s">
        <v>99</v>
      </c>
      <c r="C109" s="268" t="s">
        <v>13</v>
      </c>
      <c r="D109" s="271">
        <v>25.02</v>
      </c>
      <c r="E109" s="75">
        <v>8.5</v>
      </c>
      <c r="F109" s="75">
        <v>38.25</v>
      </c>
      <c r="G109" s="75">
        <v>0</v>
      </c>
      <c r="H109" s="75">
        <v>0</v>
      </c>
      <c r="I109" s="75">
        <f t="shared" si="50"/>
        <v>46.75</v>
      </c>
      <c r="J109" s="75">
        <f t="shared" si="51"/>
        <v>212.67</v>
      </c>
      <c r="K109" s="75">
        <f t="shared" si="52"/>
        <v>957.01499999999999</v>
      </c>
      <c r="L109" s="75">
        <f t="shared" si="53"/>
        <v>0</v>
      </c>
      <c r="M109" s="75">
        <f t="shared" si="54"/>
        <v>0</v>
      </c>
      <c r="N109" s="86">
        <f t="shared" si="5"/>
        <v>1169.6849999999999</v>
      </c>
      <c r="O109" s="56"/>
      <c r="P109" s="185" t="s">
        <v>327</v>
      </c>
      <c r="Q109" s="180" t="s">
        <v>289</v>
      </c>
      <c r="R109" s="127"/>
    </row>
    <row r="110" spans="1:18" s="57" customFormat="1" x14ac:dyDescent="0.25">
      <c r="A110" s="263"/>
      <c r="B110" s="286"/>
      <c r="C110" s="269"/>
      <c r="D110" s="272"/>
      <c r="E110" s="152"/>
      <c r="F110" s="152"/>
      <c r="G110" s="152"/>
      <c r="H110" s="152"/>
      <c r="I110" s="152"/>
      <c r="J110" s="152"/>
      <c r="K110" s="152"/>
      <c r="L110" s="152"/>
      <c r="M110" s="152"/>
      <c r="N110" s="153"/>
      <c r="O110" s="56"/>
      <c r="P110" s="199" t="s">
        <v>328</v>
      </c>
      <c r="Q110" s="137" t="s">
        <v>289</v>
      </c>
      <c r="R110" s="129"/>
    </row>
    <row r="111" spans="1:18" s="57" customFormat="1" x14ac:dyDescent="0.25">
      <c r="A111" s="263"/>
      <c r="B111" s="286"/>
      <c r="C111" s="269"/>
      <c r="D111" s="272"/>
      <c r="E111" s="152"/>
      <c r="F111" s="152"/>
      <c r="G111" s="152"/>
      <c r="H111" s="152"/>
      <c r="I111" s="152"/>
      <c r="J111" s="152"/>
      <c r="K111" s="152"/>
      <c r="L111" s="152"/>
      <c r="M111" s="152"/>
      <c r="N111" s="153"/>
      <c r="O111" s="56"/>
      <c r="P111" s="199" t="s">
        <v>329</v>
      </c>
      <c r="Q111" s="137" t="s">
        <v>289</v>
      </c>
      <c r="R111" s="129"/>
    </row>
    <row r="112" spans="1:18" s="57" customFormat="1" x14ac:dyDescent="0.25">
      <c r="A112" s="263"/>
      <c r="B112" s="286"/>
      <c r="C112" s="269"/>
      <c r="D112" s="272"/>
      <c r="E112" s="152"/>
      <c r="F112" s="152"/>
      <c r="G112" s="152"/>
      <c r="H112" s="152"/>
      <c r="I112" s="152"/>
      <c r="J112" s="152"/>
      <c r="K112" s="152"/>
      <c r="L112" s="152"/>
      <c r="M112" s="152"/>
      <c r="N112" s="153"/>
      <c r="O112" s="56"/>
      <c r="P112" s="199" t="s">
        <v>330</v>
      </c>
      <c r="Q112" s="137" t="s">
        <v>289</v>
      </c>
      <c r="R112" s="129"/>
    </row>
    <row r="113" spans="1:18" s="57" customFormat="1" x14ac:dyDescent="0.25">
      <c r="A113" s="263"/>
      <c r="B113" s="286"/>
      <c r="C113" s="269"/>
      <c r="D113" s="272"/>
      <c r="E113" s="152"/>
      <c r="F113" s="152"/>
      <c r="G113" s="152"/>
      <c r="H113" s="152"/>
      <c r="I113" s="152"/>
      <c r="J113" s="152"/>
      <c r="K113" s="152"/>
      <c r="L113" s="152"/>
      <c r="M113" s="152"/>
      <c r="N113" s="153"/>
      <c r="O113" s="56"/>
      <c r="P113" s="199" t="s">
        <v>331</v>
      </c>
      <c r="Q113" s="137" t="s">
        <v>289</v>
      </c>
      <c r="R113" s="129"/>
    </row>
    <row r="114" spans="1:18" s="57" customFormat="1" ht="15.75" thickBot="1" x14ac:dyDescent="0.3">
      <c r="A114" s="278"/>
      <c r="B114" s="287"/>
      <c r="C114" s="288"/>
      <c r="D114" s="279"/>
      <c r="E114" s="152"/>
      <c r="F114" s="152"/>
      <c r="G114" s="152"/>
      <c r="H114" s="152"/>
      <c r="I114" s="152"/>
      <c r="J114" s="152"/>
      <c r="K114" s="152"/>
      <c r="L114" s="152"/>
      <c r="M114" s="152"/>
      <c r="N114" s="153"/>
      <c r="O114" s="56"/>
      <c r="P114" s="200" t="s">
        <v>332</v>
      </c>
      <c r="Q114" s="182" t="s">
        <v>289</v>
      </c>
      <c r="R114" s="132"/>
    </row>
    <row r="115" spans="1:18" s="57" customFormat="1" ht="30.75" thickBot="1" x14ac:dyDescent="0.3">
      <c r="A115" s="158" t="s">
        <v>222</v>
      </c>
      <c r="B115" s="232" t="s">
        <v>100</v>
      </c>
      <c r="C115" s="160" t="s">
        <v>101</v>
      </c>
      <c r="D115" s="212">
        <v>125.15</v>
      </c>
      <c r="E115" s="83">
        <v>0.55000000000000004</v>
      </c>
      <c r="F115" s="83">
        <v>0.75</v>
      </c>
      <c r="G115" s="83">
        <v>0</v>
      </c>
      <c r="H115" s="83">
        <v>0</v>
      </c>
      <c r="I115" s="83">
        <f t="shared" si="50"/>
        <v>1.3</v>
      </c>
      <c r="J115" s="83">
        <f t="shared" si="51"/>
        <v>68.83250000000001</v>
      </c>
      <c r="K115" s="83">
        <f t="shared" si="52"/>
        <v>93.862500000000011</v>
      </c>
      <c r="L115" s="83">
        <f t="shared" si="53"/>
        <v>0</v>
      </c>
      <c r="M115" s="83">
        <f t="shared" si="54"/>
        <v>0</v>
      </c>
      <c r="N115" s="84">
        <f t="shared" si="5"/>
        <v>162.69500000000002</v>
      </c>
      <c r="O115" s="56"/>
      <c r="P115" s="233" t="s">
        <v>333</v>
      </c>
      <c r="Q115" s="187" t="s">
        <v>334</v>
      </c>
      <c r="R115" s="164"/>
    </row>
    <row r="116" spans="1:18" ht="15.75" thickBot="1" x14ac:dyDescent="0.3">
      <c r="A116" s="234" t="s">
        <v>223</v>
      </c>
      <c r="B116" s="280" t="s">
        <v>37</v>
      </c>
      <c r="C116" s="280"/>
      <c r="D116" s="280"/>
      <c r="E116" s="281"/>
      <c r="F116" s="281"/>
      <c r="G116" s="281"/>
      <c r="H116" s="281"/>
      <c r="I116" s="281"/>
      <c r="J116" s="281"/>
      <c r="K116" s="281"/>
      <c r="L116" s="281"/>
      <c r="M116" s="281"/>
      <c r="N116" s="281">
        <f>SUM(N117:N117)</f>
        <v>461.37</v>
      </c>
      <c r="O116" s="281" t="e">
        <f>+N116/#REF!</f>
        <v>#REF!</v>
      </c>
      <c r="P116" s="280"/>
      <c r="Q116" s="280"/>
      <c r="R116" s="282"/>
    </row>
    <row r="117" spans="1:18" s="57" customFormat="1" ht="15.75" thickBot="1" x14ac:dyDescent="0.3">
      <c r="A117" s="262" t="s">
        <v>224</v>
      </c>
      <c r="B117" s="285" t="s">
        <v>113</v>
      </c>
      <c r="C117" s="268" t="s">
        <v>13</v>
      </c>
      <c r="D117" s="271">
        <v>18.2</v>
      </c>
      <c r="E117" s="96">
        <v>6</v>
      </c>
      <c r="F117" s="96">
        <v>19.350000000000001</v>
      </c>
      <c r="G117" s="96">
        <v>0</v>
      </c>
      <c r="H117" s="96">
        <v>0</v>
      </c>
      <c r="I117" s="96">
        <f t="shared" ref="I117" si="55">+E117+F117+G117+H117</f>
        <v>25.35</v>
      </c>
      <c r="J117" s="96">
        <f t="shared" ref="J117" si="56">+E117*D117</f>
        <v>109.19999999999999</v>
      </c>
      <c r="K117" s="96">
        <f t="shared" ref="K117" si="57">+F117*D117</f>
        <v>352.17</v>
      </c>
      <c r="L117" s="96">
        <f t="shared" ref="L117" si="58">+G117*D117</f>
        <v>0</v>
      </c>
      <c r="M117" s="96">
        <f t="shared" ref="M117" si="59">+H117*D117</f>
        <v>0</v>
      </c>
      <c r="N117" s="97">
        <f t="shared" si="5"/>
        <v>461.37</v>
      </c>
      <c r="O117" s="56"/>
      <c r="P117" s="185" t="s">
        <v>323</v>
      </c>
      <c r="Q117" s="180" t="s">
        <v>289</v>
      </c>
      <c r="R117" s="127"/>
    </row>
    <row r="118" spans="1:18" s="57" customFormat="1" ht="15.75" thickBot="1" x14ac:dyDescent="0.3">
      <c r="A118" s="263"/>
      <c r="B118" s="286"/>
      <c r="C118" s="269"/>
      <c r="D118" s="272"/>
      <c r="E118" s="96"/>
      <c r="F118" s="96"/>
      <c r="G118" s="96"/>
      <c r="H118" s="96"/>
      <c r="I118" s="96"/>
      <c r="J118" s="96"/>
      <c r="K118" s="96"/>
      <c r="L118" s="96"/>
      <c r="M118" s="96"/>
      <c r="N118" s="97"/>
      <c r="O118" s="56"/>
      <c r="P118" s="199" t="s">
        <v>324</v>
      </c>
      <c r="Q118" s="137" t="s">
        <v>289</v>
      </c>
      <c r="R118" s="129"/>
    </row>
    <row r="119" spans="1:18" s="57" customFormat="1" ht="15.75" thickBot="1" x14ac:dyDescent="0.3">
      <c r="A119" s="264"/>
      <c r="B119" s="289"/>
      <c r="C119" s="270"/>
      <c r="D119" s="273"/>
      <c r="E119" s="96"/>
      <c r="F119" s="96"/>
      <c r="G119" s="96"/>
      <c r="H119" s="96"/>
      <c r="I119" s="96"/>
      <c r="J119" s="96"/>
      <c r="K119" s="96"/>
      <c r="L119" s="96"/>
      <c r="M119" s="96"/>
      <c r="N119" s="97"/>
      <c r="O119" s="56"/>
      <c r="P119" s="223" t="s">
        <v>325</v>
      </c>
      <c r="Q119" s="182"/>
      <c r="R119" s="132"/>
    </row>
    <row r="120" spans="1:18" ht="15.75" thickBot="1" x14ac:dyDescent="0.3">
      <c r="A120" s="234" t="s">
        <v>225</v>
      </c>
      <c r="B120" s="280" t="s">
        <v>102</v>
      </c>
      <c r="C120" s="280"/>
      <c r="D120" s="280"/>
      <c r="E120" s="281"/>
      <c r="F120" s="281"/>
      <c r="G120" s="281"/>
      <c r="H120" s="281"/>
      <c r="I120" s="281"/>
      <c r="J120" s="281"/>
      <c r="K120" s="281"/>
      <c r="L120" s="281"/>
      <c r="M120" s="281"/>
      <c r="N120" s="281">
        <f>SUM(N121:N123)</f>
        <v>1455</v>
      </c>
      <c r="O120" s="281" t="e">
        <f>+N120/#REF!</f>
        <v>#REF!</v>
      </c>
      <c r="P120" s="280"/>
      <c r="Q120" s="280"/>
      <c r="R120" s="282"/>
    </row>
    <row r="121" spans="1:18" s="57" customFormat="1" ht="60" x14ac:dyDescent="0.25">
      <c r="A121" s="142" t="s">
        <v>226</v>
      </c>
      <c r="B121" s="238" t="s">
        <v>104</v>
      </c>
      <c r="C121" s="239" t="s">
        <v>103</v>
      </c>
      <c r="D121" s="151">
        <v>1</v>
      </c>
      <c r="E121" s="70">
        <v>0</v>
      </c>
      <c r="F121" s="70">
        <v>0</v>
      </c>
      <c r="G121" s="70">
        <v>0</v>
      </c>
      <c r="H121" s="70">
        <v>770</v>
      </c>
      <c r="I121" s="70">
        <f t="shared" ref="I121:I123" si="60">+E121+F121+G121+H121</f>
        <v>770</v>
      </c>
      <c r="J121" s="70">
        <f t="shared" ref="J121:J123" si="61">+E121*D121</f>
        <v>0</v>
      </c>
      <c r="K121" s="70">
        <f t="shared" ref="K121:K123" si="62">+F121*D121</f>
        <v>0</v>
      </c>
      <c r="L121" s="70">
        <f t="shared" ref="L121:L123" si="63">+G121*D121</f>
        <v>0</v>
      </c>
      <c r="M121" s="70">
        <f t="shared" ref="M121:M123" si="64">+H121*D121</f>
        <v>770</v>
      </c>
      <c r="N121" s="78">
        <f t="shared" si="5"/>
        <v>770</v>
      </c>
      <c r="O121" s="56"/>
      <c r="P121" s="125"/>
      <c r="Q121" s="126"/>
      <c r="R121" s="127"/>
    </row>
    <row r="122" spans="1:18" s="57" customFormat="1" ht="60" x14ac:dyDescent="0.25">
      <c r="A122" s="189" t="s">
        <v>227</v>
      </c>
      <c r="B122" s="237" t="s">
        <v>106</v>
      </c>
      <c r="C122" s="210" t="s">
        <v>103</v>
      </c>
      <c r="D122" s="191">
        <v>1</v>
      </c>
      <c r="E122" s="75">
        <v>0</v>
      </c>
      <c r="F122" s="75">
        <v>0</v>
      </c>
      <c r="G122" s="75">
        <v>0</v>
      </c>
      <c r="H122" s="75">
        <v>370</v>
      </c>
      <c r="I122" s="75">
        <f t="shared" ref="I122" si="65">+E122+F122+G122+H122</f>
        <v>370</v>
      </c>
      <c r="J122" s="75">
        <f t="shared" ref="J122" si="66">+E122*D122</f>
        <v>0</v>
      </c>
      <c r="K122" s="75">
        <f t="shared" ref="K122" si="67">+F122*D122</f>
        <v>0</v>
      </c>
      <c r="L122" s="75">
        <f t="shared" ref="L122" si="68">+G122*D122</f>
        <v>0</v>
      </c>
      <c r="M122" s="75">
        <f t="shared" ref="M122" si="69">+H122*D122</f>
        <v>370</v>
      </c>
      <c r="N122" s="86">
        <f t="shared" ref="N122" si="70">+J122+K122+L122+M122</f>
        <v>370</v>
      </c>
      <c r="O122" s="56"/>
      <c r="P122" s="199"/>
      <c r="Q122" s="141"/>
      <c r="R122" s="129"/>
    </row>
    <row r="123" spans="1:18" s="57" customFormat="1" ht="45.75" thickBot="1" x14ac:dyDescent="0.3">
      <c r="A123" s="190" t="s">
        <v>228</v>
      </c>
      <c r="B123" s="240" t="s">
        <v>105</v>
      </c>
      <c r="C123" s="236" t="s">
        <v>103</v>
      </c>
      <c r="D123" s="192">
        <v>1</v>
      </c>
      <c r="E123" s="106">
        <v>0</v>
      </c>
      <c r="F123" s="106">
        <v>0</v>
      </c>
      <c r="G123" s="106">
        <v>0</v>
      </c>
      <c r="H123" s="106">
        <v>315</v>
      </c>
      <c r="I123" s="106">
        <f t="shared" si="60"/>
        <v>315</v>
      </c>
      <c r="J123" s="106">
        <f t="shared" si="61"/>
        <v>0</v>
      </c>
      <c r="K123" s="106">
        <f t="shared" si="62"/>
        <v>0</v>
      </c>
      <c r="L123" s="106">
        <f t="shared" si="63"/>
        <v>0</v>
      </c>
      <c r="M123" s="106">
        <f t="shared" si="64"/>
        <v>315</v>
      </c>
      <c r="N123" s="108">
        <f t="shared" si="5"/>
        <v>315</v>
      </c>
      <c r="O123" s="56"/>
      <c r="P123" s="200"/>
      <c r="Q123" s="198"/>
      <c r="R123" s="132"/>
    </row>
    <row r="124" spans="1:18" ht="15.75" thickBot="1" x14ac:dyDescent="0.3">
      <c r="A124" s="156" t="s">
        <v>229</v>
      </c>
      <c r="B124" s="283" t="s">
        <v>107</v>
      </c>
      <c r="C124" s="283"/>
      <c r="D124" s="283"/>
      <c r="E124" s="281"/>
      <c r="F124" s="281"/>
      <c r="G124" s="281"/>
      <c r="H124" s="281"/>
      <c r="I124" s="281"/>
      <c r="J124" s="281"/>
      <c r="K124" s="281"/>
      <c r="L124" s="281"/>
      <c r="M124" s="281"/>
      <c r="N124" s="281">
        <f>SUM(N125:N162)</f>
        <v>665</v>
      </c>
      <c r="O124" s="281" t="e">
        <f>+N124/#REF!</f>
        <v>#REF!</v>
      </c>
      <c r="P124" s="283"/>
      <c r="Q124" s="283"/>
      <c r="R124" s="284"/>
    </row>
    <row r="125" spans="1:18" s="57" customFormat="1" x14ac:dyDescent="0.25">
      <c r="A125" s="262" t="s">
        <v>230</v>
      </c>
      <c r="B125" s="265" t="s">
        <v>108</v>
      </c>
      <c r="C125" s="274" t="s">
        <v>54</v>
      </c>
      <c r="D125" s="271">
        <v>1</v>
      </c>
      <c r="E125" s="106">
        <v>180</v>
      </c>
      <c r="F125" s="106">
        <v>270</v>
      </c>
      <c r="G125" s="106">
        <v>0</v>
      </c>
      <c r="H125" s="106">
        <v>0</v>
      </c>
      <c r="I125" s="106">
        <f>+E125+F125+G125+H125</f>
        <v>450</v>
      </c>
      <c r="J125" s="106">
        <f>+E125*D125</f>
        <v>180</v>
      </c>
      <c r="K125" s="106">
        <f>+F125*D125</f>
        <v>270</v>
      </c>
      <c r="L125" s="106">
        <f>+G125*D125</f>
        <v>0</v>
      </c>
      <c r="M125" s="106">
        <f>+H125*D125</f>
        <v>0</v>
      </c>
      <c r="N125" s="108">
        <f t="shared" si="5"/>
        <v>450</v>
      </c>
      <c r="O125" s="56"/>
      <c r="P125" s="243" t="s">
        <v>335</v>
      </c>
      <c r="Q125" s="244" t="s">
        <v>364</v>
      </c>
      <c r="R125" s="127"/>
    </row>
    <row r="126" spans="1:18" s="57" customFormat="1" x14ac:dyDescent="0.25">
      <c r="A126" s="263"/>
      <c r="B126" s="266"/>
      <c r="C126" s="275"/>
      <c r="D126" s="272"/>
      <c r="E126" s="152"/>
      <c r="F126" s="152"/>
      <c r="G126" s="152"/>
      <c r="H126" s="152"/>
      <c r="I126" s="152"/>
      <c r="J126" s="152"/>
      <c r="K126" s="152"/>
      <c r="L126" s="152"/>
      <c r="M126" s="152"/>
      <c r="N126" s="153"/>
      <c r="O126" s="56"/>
      <c r="P126" s="245" t="s">
        <v>363</v>
      </c>
      <c r="Q126" s="242" t="s">
        <v>364</v>
      </c>
      <c r="R126" s="129"/>
    </row>
    <row r="127" spans="1:18" s="57" customFormat="1" x14ac:dyDescent="0.25">
      <c r="A127" s="263"/>
      <c r="B127" s="266"/>
      <c r="C127" s="275"/>
      <c r="D127" s="272"/>
      <c r="E127" s="152"/>
      <c r="F127" s="152"/>
      <c r="G127" s="152"/>
      <c r="H127" s="152"/>
      <c r="I127" s="152"/>
      <c r="J127" s="152"/>
      <c r="K127" s="152"/>
      <c r="L127" s="152"/>
      <c r="M127" s="152"/>
      <c r="N127" s="153"/>
      <c r="O127" s="56"/>
      <c r="P127" s="245" t="s">
        <v>336</v>
      </c>
      <c r="Q127" s="242" t="s">
        <v>364</v>
      </c>
      <c r="R127" s="129"/>
    </row>
    <row r="128" spans="1:18" s="57" customFormat="1" x14ac:dyDescent="0.25">
      <c r="A128" s="263"/>
      <c r="B128" s="266"/>
      <c r="C128" s="275"/>
      <c r="D128" s="272"/>
      <c r="E128" s="152"/>
      <c r="F128" s="152"/>
      <c r="G128" s="152"/>
      <c r="H128" s="152"/>
      <c r="I128" s="152"/>
      <c r="J128" s="152"/>
      <c r="K128" s="152"/>
      <c r="L128" s="152"/>
      <c r="M128" s="152"/>
      <c r="N128" s="153"/>
      <c r="O128" s="56"/>
      <c r="P128" s="245" t="s">
        <v>337</v>
      </c>
      <c r="Q128" s="242" t="s">
        <v>364</v>
      </c>
      <c r="R128" s="129"/>
    </row>
    <row r="129" spans="1:18" s="57" customFormat="1" x14ac:dyDescent="0.25">
      <c r="A129" s="263"/>
      <c r="B129" s="266"/>
      <c r="C129" s="275"/>
      <c r="D129" s="272"/>
      <c r="E129" s="152"/>
      <c r="F129" s="152"/>
      <c r="G129" s="152"/>
      <c r="H129" s="152"/>
      <c r="I129" s="152"/>
      <c r="J129" s="152"/>
      <c r="K129" s="152"/>
      <c r="L129" s="152"/>
      <c r="M129" s="152"/>
      <c r="N129" s="153"/>
      <c r="O129" s="56"/>
      <c r="P129" s="245" t="s">
        <v>338</v>
      </c>
      <c r="Q129" s="242" t="s">
        <v>364</v>
      </c>
      <c r="R129" s="129"/>
    </row>
    <row r="130" spans="1:18" s="57" customFormat="1" x14ac:dyDescent="0.25">
      <c r="A130" s="263"/>
      <c r="B130" s="266"/>
      <c r="C130" s="275"/>
      <c r="D130" s="272"/>
      <c r="E130" s="152"/>
      <c r="F130" s="152"/>
      <c r="G130" s="152"/>
      <c r="H130" s="152"/>
      <c r="I130" s="152"/>
      <c r="J130" s="152"/>
      <c r="K130" s="152"/>
      <c r="L130" s="152"/>
      <c r="M130" s="152"/>
      <c r="N130" s="153"/>
      <c r="O130" s="56"/>
      <c r="P130" s="245" t="s">
        <v>339</v>
      </c>
      <c r="Q130" s="242" t="s">
        <v>364</v>
      </c>
      <c r="R130" s="129"/>
    </row>
    <row r="131" spans="1:18" s="57" customFormat="1" x14ac:dyDescent="0.25">
      <c r="A131" s="263"/>
      <c r="B131" s="266"/>
      <c r="C131" s="275"/>
      <c r="D131" s="272"/>
      <c r="E131" s="152"/>
      <c r="F131" s="152"/>
      <c r="G131" s="152"/>
      <c r="H131" s="152"/>
      <c r="I131" s="152"/>
      <c r="J131" s="152"/>
      <c r="K131" s="152"/>
      <c r="L131" s="152"/>
      <c r="M131" s="152"/>
      <c r="N131" s="153"/>
      <c r="O131" s="56"/>
      <c r="P131" s="245" t="s">
        <v>340</v>
      </c>
      <c r="Q131" s="242" t="s">
        <v>364</v>
      </c>
      <c r="R131" s="129"/>
    </row>
    <row r="132" spans="1:18" s="57" customFormat="1" x14ac:dyDescent="0.25">
      <c r="A132" s="263"/>
      <c r="B132" s="266"/>
      <c r="C132" s="275"/>
      <c r="D132" s="272"/>
      <c r="E132" s="152"/>
      <c r="F132" s="152"/>
      <c r="G132" s="152"/>
      <c r="H132" s="152"/>
      <c r="I132" s="152"/>
      <c r="J132" s="152"/>
      <c r="K132" s="152"/>
      <c r="L132" s="152"/>
      <c r="M132" s="152"/>
      <c r="N132" s="153"/>
      <c r="O132" s="56"/>
      <c r="P132" s="245" t="s">
        <v>341</v>
      </c>
      <c r="Q132" s="242" t="s">
        <v>364</v>
      </c>
      <c r="R132" s="129"/>
    </row>
    <row r="133" spans="1:18" s="57" customFormat="1" x14ac:dyDescent="0.25">
      <c r="A133" s="263"/>
      <c r="B133" s="266"/>
      <c r="C133" s="275"/>
      <c r="D133" s="272"/>
      <c r="E133" s="152"/>
      <c r="F133" s="152"/>
      <c r="G133" s="152"/>
      <c r="H133" s="152"/>
      <c r="I133" s="152"/>
      <c r="J133" s="152"/>
      <c r="K133" s="152"/>
      <c r="L133" s="152"/>
      <c r="M133" s="152"/>
      <c r="N133" s="153"/>
      <c r="O133" s="56"/>
      <c r="P133" s="245" t="s">
        <v>342</v>
      </c>
      <c r="Q133" s="242" t="s">
        <v>364</v>
      </c>
      <c r="R133" s="129"/>
    </row>
    <row r="134" spans="1:18" s="57" customFormat="1" x14ac:dyDescent="0.25">
      <c r="A134" s="263"/>
      <c r="B134" s="266"/>
      <c r="C134" s="275"/>
      <c r="D134" s="272"/>
      <c r="E134" s="152"/>
      <c r="F134" s="152"/>
      <c r="G134" s="152"/>
      <c r="H134" s="152"/>
      <c r="I134" s="152"/>
      <c r="J134" s="152"/>
      <c r="K134" s="152"/>
      <c r="L134" s="152"/>
      <c r="M134" s="152"/>
      <c r="N134" s="153"/>
      <c r="O134" s="56"/>
      <c r="P134" s="245" t="s">
        <v>343</v>
      </c>
      <c r="Q134" s="242" t="s">
        <v>364</v>
      </c>
      <c r="R134" s="129"/>
    </row>
    <row r="135" spans="1:18" s="57" customFormat="1" x14ac:dyDescent="0.25">
      <c r="A135" s="263"/>
      <c r="B135" s="266"/>
      <c r="C135" s="275"/>
      <c r="D135" s="272"/>
      <c r="E135" s="152"/>
      <c r="F135" s="152"/>
      <c r="G135" s="152"/>
      <c r="H135" s="152"/>
      <c r="I135" s="152"/>
      <c r="J135" s="152"/>
      <c r="K135" s="152"/>
      <c r="L135" s="152"/>
      <c r="M135" s="152"/>
      <c r="N135" s="153"/>
      <c r="O135" s="56"/>
      <c r="P135" s="245" t="s">
        <v>344</v>
      </c>
      <c r="Q135" s="242" t="s">
        <v>365</v>
      </c>
      <c r="R135" s="129"/>
    </row>
    <row r="136" spans="1:18" s="57" customFormat="1" x14ac:dyDescent="0.25">
      <c r="A136" s="263"/>
      <c r="B136" s="266"/>
      <c r="C136" s="275"/>
      <c r="D136" s="272"/>
      <c r="E136" s="152"/>
      <c r="F136" s="152"/>
      <c r="G136" s="152"/>
      <c r="H136" s="152"/>
      <c r="I136" s="152"/>
      <c r="J136" s="152"/>
      <c r="K136" s="152"/>
      <c r="L136" s="152"/>
      <c r="M136" s="152"/>
      <c r="N136" s="153"/>
      <c r="O136" s="56"/>
      <c r="P136" s="245" t="s">
        <v>345</v>
      </c>
      <c r="Q136" s="242" t="s">
        <v>364</v>
      </c>
      <c r="R136" s="129"/>
    </row>
    <row r="137" spans="1:18" s="57" customFormat="1" x14ac:dyDescent="0.25">
      <c r="A137" s="263"/>
      <c r="B137" s="266"/>
      <c r="C137" s="275"/>
      <c r="D137" s="272"/>
      <c r="E137" s="152"/>
      <c r="F137" s="152"/>
      <c r="G137" s="152"/>
      <c r="H137" s="152"/>
      <c r="I137" s="152"/>
      <c r="J137" s="152"/>
      <c r="K137" s="152"/>
      <c r="L137" s="152"/>
      <c r="M137" s="152"/>
      <c r="N137" s="153"/>
      <c r="O137" s="56"/>
      <c r="P137" s="245" t="s">
        <v>346</v>
      </c>
      <c r="Q137" s="242" t="s">
        <v>366</v>
      </c>
      <c r="R137" s="129"/>
    </row>
    <row r="138" spans="1:18" s="57" customFormat="1" x14ac:dyDescent="0.25">
      <c r="A138" s="263"/>
      <c r="B138" s="266"/>
      <c r="C138" s="275"/>
      <c r="D138" s="272"/>
      <c r="E138" s="152"/>
      <c r="F138" s="152"/>
      <c r="G138" s="152"/>
      <c r="H138" s="152"/>
      <c r="I138" s="152"/>
      <c r="J138" s="152"/>
      <c r="K138" s="152"/>
      <c r="L138" s="152"/>
      <c r="M138" s="152"/>
      <c r="N138" s="153"/>
      <c r="O138" s="56"/>
      <c r="P138" s="245" t="s">
        <v>347</v>
      </c>
      <c r="Q138" s="242" t="s">
        <v>287</v>
      </c>
      <c r="R138" s="129"/>
    </row>
    <row r="139" spans="1:18" s="57" customFormat="1" x14ac:dyDescent="0.25">
      <c r="A139" s="263"/>
      <c r="B139" s="266"/>
      <c r="C139" s="275"/>
      <c r="D139" s="272"/>
      <c r="E139" s="152"/>
      <c r="F139" s="152"/>
      <c r="G139" s="152"/>
      <c r="H139" s="152"/>
      <c r="I139" s="152"/>
      <c r="J139" s="152"/>
      <c r="K139" s="152"/>
      <c r="L139" s="152"/>
      <c r="M139" s="152"/>
      <c r="N139" s="153"/>
      <c r="O139" s="56"/>
      <c r="P139" s="245" t="s">
        <v>348</v>
      </c>
      <c r="Q139" s="242" t="s">
        <v>364</v>
      </c>
      <c r="R139" s="129"/>
    </row>
    <row r="140" spans="1:18" s="57" customFormat="1" x14ac:dyDescent="0.25">
      <c r="A140" s="263"/>
      <c r="B140" s="266"/>
      <c r="C140" s="275"/>
      <c r="D140" s="272"/>
      <c r="E140" s="152"/>
      <c r="F140" s="152"/>
      <c r="G140" s="152"/>
      <c r="H140" s="152"/>
      <c r="I140" s="152"/>
      <c r="J140" s="152"/>
      <c r="K140" s="152"/>
      <c r="L140" s="152"/>
      <c r="M140" s="152"/>
      <c r="N140" s="153"/>
      <c r="O140" s="56"/>
      <c r="P140" s="245" t="s">
        <v>349</v>
      </c>
      <c r="Q140" s="242" t="s">
        <v>364</v>
      </c>
      <c r="R140" s="129"/>
    </row>
    <row r="141" spans="1:18" s="57" customFormat="1" x14ac:dyDescent="0.25">
      <c r="A141" s="263"/>
      <c r="B141" s="266"/>
      <c r="C141" s="275"/>
      <c r="D141" s="272"/>
      <c r="E141" s="152"/>
      <c r="F141" s="152"/>
      <c r="G141" s="152"/>
      <c r="H141" s="152"/>
      <c r="I141" s="152"/>
      <c r="J141" s="152"/>
      <c r="K141" s="152"/>
      <c r="L141" s="152"/>
      <c r="M141" s="152"/>
      <c r="N141" s="153"/>
      <c r="O141" s="56"/>
      <c r="P141" s="245" t="s">
        <v>350</v>
      </c>
      <c r="Q141" s="242" t="s">
        <v>364</v>
      </c>
      <c r="R141" s="129"/>
    </row>
    <row r="142" spans="1:18" s="57" customFormat="1" x14ac:dyDescent="0.25">
      <c r="A142" s="263"/>
      <c r="B142" s="266"/>
      <c r="C142" s="275"/>
      <c r="D142" s="272"/>
      <c r="E142" s="152"/>
      <c r="F142" s="152"/>
      <c r="G142" s="152"/>
      <c r="H142" s="152"/>
      <c r="I142" s="152"/>
      <c r="J142" s="152"/>
      <c r="K142" s="152"/>
      <c r="L142" s="152"/>
      <c r="M142" s="152"/>
      <c r="N142" s="153"/>
      <c r="O142" s="56"/>
      <c r="P142" s="245" t="s">
        <v>351</v>
      </c>
      <c r="Q142" s="242" t="s">
        <v>364</v>
      </c>
      <c r="R142" s="129"/>
    </row>
    <row r="143" spans="1:18" s="57" customFormat="1" x14ac:dyDescent="0.25">
      <c r="A143" s="263"/>
      <c r="B143" s="266"/>
      <c r="C143" s="275"/>
      <c r="D143" s="272"/>
      <c r="E143" s="152"/>
      <c r="F143" s="152"/>
      <c r="G143" s="152"/>
      <c r="H143" s="152"/>
      <c r="I143" s="152"/>
      <c r="J143" s="152"/>
      <c r="K143" s="152"/>
      <c r="L143" s="152"/>
      <c r="M143" s="152"/>
      <c r="N143" s="153"/>
      <c r="O143" s="56"/>
      <c r="P143" s="245" t="s">
        <v>352</v>
      </c>
      <c r="Q143" s="242" t="s">
        <v>364</v>
      </c>
      <c r="R143" s="129"/>
    </row>
    <row r="144" spans="1:18" s="57" customFormat="1" ht="16.5" x14ac:dyDescent="0.25">
      <c r="A144" s="263"/>
      <c r="B144" s="266"/>
      <c r="C144" s="275"/>
      <c r="D144" s="272"/>
      <c r="E144" s="152"/>
      <c r="F144" s="152"/>
      <c r="G144" s="152"/>
      <c r="H144" s="152"/>
      <c r="I144" s="152"/>
      <c r="J144" s="152"/>
      <c r="K144" s="152"/>
      <c r="L144" s="152"/>
      <c r="M144" s="152"/>
      <c r="N144" s="153"/>
      <c r="O144" s="56"/>
      <c r="P144" s="245" t="s">
        <v>353</v>
      </c>
      <c r="Q144" s="242" t="s">
        <v>365</v>
      </c>
      <c r="R144" s="129"/>
    </row>
    <row r="145" spans="1:18" s="57" customFormat="1" ht="16.5" x14ac:dyDescent="0.25">
      <c r="A145" s="263"/>
      <c r="B145" s="266"/>
      <c r="C145" s="275"/>
      <c r="D145" s="272"/>
      <c r="E145" s="152"/>
      <c r="F145" s="152"/>
      <c r="G145" s="152"/>
      <c r="H145" s="152"/>
      <c r="I145" s="152"/>
      <c r="J145" s="152"/>
      <c r="K145" s="152"/>
      <c r="L145" s="152"/>
      <c r="M145" s="152"/>
      <c r="N145" s="153"/>
      <c r="O145" s="56"/>
      <c r="P145" s="245" t="s">
        <v>354</v>
      </c>
      <c r="Q145" s="242" t="s">
        <v>365</v>
      </c>
      <c r="R145" s="129"/>
    </row>
    <row r="146" spans="1:18" s="57" customFormat="1" ht="16.5" x14ac:dyDescent="0.25">
      <c r="A146" s="263"/>
      <c r="B146" s="266"/>
      <c r="C146" s="275"/>
      <c r="D146" s="272"/>
      <c r="E146" s="152"/>
      <c r="F146" s="152"/>
      <c r="G146" s="152"/>
      <c r="H146" s="152"/>
      <c r="I146" s="152"/>
      <c r="J146" s="152"/>
      <c r="K146" s="152"/>
      <c r="L146" s="152"/>
      <c r="M146" s="152"/>
      <c r="N146" s="153"/>
      <c r="O146" s="56"/>
      <c r="P146" s="245" t="s">
        <v>355</v>
      </c>
      <c r="Q146" s="242" t="s">
        <v>365</v>
      </c>
      <c r="R146" s="129"/>
    </row>
    <row r="147" spans="1:18" s="57" customFormat="1" ht="16.5" x14ac:dyDescent="0.25">
      <c r="A147" s="263"/>
      <c r="B147" s="266"/>
      <c r="C147" s="275"/>
      <c r="D147" s="272"/>
      <c r="E147" s="152"/>
      <c r="F147" s="152"/>
      <c r="G147" s="152"/>
      <c r="H147" s="152"/>
      <c r="I147" s="152"/>
      <c r="J147" s="152"/>
      <c r="K147" s="152"/>
      <c r="L147" s="152"/>
      <c r="M147" s="152"/>
      <c r="N147" s="153"/>
      <c r="O147" s="56"/>
      <c r="P147" s="245" t="s">
        <v>356</v>
      </c>
      <c r="Q147" s="242" t="s">
        <v>365</v>
      </c>
      <c r="R147" s="129"/>
    </row>
    <row r="148" spans="1:18" s="57" customFormat="1" ht="16.5" x14ac:dyDescent="0.25">
      <c r="A148" s="263"/>
      <c r="B148" s="266"/>
      <c r="C148" s="275"/>
      <c r="D148" s="272"/>
      <c r="E148" s="152"/>
      <c r="F148" s="152"/>
      <c r="G148" s="152"/>
      <c r="H148" s="152"/>
      <c r="I148" s="152"/>
      <c r="J148" s="152"/>
      <c r="K148" s="152"/>
      <c r="L148" s="152"/>
      <c r="M148" s="152"/>
      <c r="N148" s="153"/>
      <c r="O148" s="56"/>
      <c r="P148" s="245" t="s">
        <v>357</v>
      </c>
      <c r="Q148" s="242" t="s">
        <v>365</v>
      </c>
      <c r="R148" s="129"/>
    </row>
    <row r="149" spans="1:18" s="57" customFormat="1" ht="16.5" x14ac:dyDescent="0.25">
      <c r="A149" s="263"/>
      <c r="B149" s="266"/>
      <c r="C149" s="275"/>
      <c r="D149" s="272"/>
      <c r="E149" s="152"/>
      <c r="F149" s="152"/>
      <c r="G149" s="152"/>
      <c r="H149" s="152"/>
      <c r="I149" s="152"/>
      <c r="J149" s="152"/>
      <c r="K149" s="152"/>
      <c r="L149" s="152"/>
      <c r="M149" s="152"/>
      <c r="N149" s="153"/>
      <c r="O149" s="56"/>
      <c r="P149" s="245" t="s">
        <v>358</v>
      </c>
      <c r="Q149" s="242" t="s">
        <v>365</v>
      </c>
      <c r="R149" s="129"/>
    </row>
    <row r="150" spans="1:18" s="57" customFormat="1" ht="16.5" x14ac:dyDescent="0.25">
      <c r="A150" s="263"/>
      <c r="B150" s="266"/>
      <c r="C150" s="275"/>
      <c r="D150" s="272"/>
      <c r="E150" s="152"/>
      <c r="F150" s="152"/>
      <c r="G150" s="152"/>
      <c r="H150" s="152"/>
      <c r="I150" s="152"/>
      <c r="J150" s="152"/>
      <c r="K150" s="152"/>
      <c r="L150" s="152"/>
      <c r="M150" s="152"/>
      <c r="N150" s="153"/>
      <c r="O150" s="56"/>
      <c r="P150" s="245" t="s">
        <v>368</v>
      </c>
      <c r="Q150" s="242" t="s">
        <v>365</v>
      </c>
      <c r="R150" s="129"/>
    </row>
    <row r="151" spans="1:18" s="57" customFormat="1" ht="16.5" x14ac:dyDescent="0.25">
      <c r="A151" s="263"/>
      <c r="B151" s="266"/>
      <c r="C151" s="275"/>
      <c r="D151" s="272"/>
      <c r="E151" s="152"/>
      <c r="F151" s="152"/>
      <c r="G151" s="152"/>
      <c r="H151" s="152"/>
      <c r="I151" s="152"/>
      <c r="J151" s="152"/>
      <c r="K151" s="152"/>
      <c r="L151" s="152"/>
      <c r="M151" s="152"/>
      <c r="N151" s="153"/>
      <c r="O151" s="56"/>
      <c r="P151" s="245" t="s">
        <v>369</v>
      </c>
      <c r="Q151" s="242" t="s">
        <v>365</v>
      </c>
      <c r="R151" s="129"/>
    </row>
    <row r="152" spans="1:18" s="57" customFormat="1" ht="16.5" x14ac:dyDescent="0.25">
      <c r="A152" s="263"/>
      <c r="B152" s="266"/>
      <c r="C152" s="275"/>
      <c r="D152" s="272"/>
      <c r="E152" s="152"/>
      <c r="F152" s="152"/>
      <c r="G152" s="152"/>
      <c r="H152" s="152"/>
      <c r="I152" s="152"/>
      <c r="J152" s="152"/>
      <c r="K152" s="152"/>
      <c r="L152" s="152"/>
      <c r="M152" s="152"/>
      <c r="N152" s="153"/>
      <c r="O152" s="56"/>
      <c r="P152" s="245" t="s">
        <v>370</v>
      </c>
      <c r="Q152" s="242" t="s">
        <v>365</v>
      </c>
      <c r="R152" s="129"/>
    </row>
    <row r="153" spans="1:18" s="57" customFormat="1" x14ac:dyDescent="0.25">
      <c r="A153" s="263"/>
      <c r="B153" s="266"/>
      <c r="C153" s="275"/>
      <c r="D153" s="272"/>
      <c r="E153" s="152"/>
      <c r="F153" s="152"/>
      <c r="G153" s="152"/>
      <c r="H153" s="152"/>
      <c r="I153" s="152"/>
      <c r="J153" s="152"/>
      <c r="K153" s="152"/>
      <c r="L153" s="152"/>
      <c r="M153" s="152"/>
      <c r="N153" s="153"/>
      <c r="O153" s="56"/>
      <c r="P153" s="245" t="s">
        <v>371</v>
      </c>
      <c r="Q153" s="242" t="s">
        <v>364</v>
      </c>
      <c r="R153" s="129"/>
    </row>
    <row r="154" spans="1:18" s="57" customFormat="1" x14ac:dyDescent="0.25">
      <c r="A154" s="263"/>
      <c r="B154" s="266"/>
      <c r="C154" s="275"/>
      <c r="D154" s="272"/>
      <c r="E154" s="152"/>
      <c r="F154" s="152"/>
      <c r="G154" s="152"/>
      <c r="H154" s="152"/>
      <c r="I154" s="152"/>
      <c r="J154" s="152"/>
      <c r="K154" s="152"/>
      <c r="L154" s="152"/>
      <c r="M154" s="152"/>
      <c r="N154" s="153"/>
      <c r="O154" s="56"/>
      <c r="P154" s="245" t="s">
        <v>372</v>
      </c>
      <c r="Q154" s="242" t="s">
        <v>364</v>
      </c>
      <c r="R154" s="129"/>
    </row>
    <row r="155" spans="1:18" s="57" customFormat="1" x14ac:dyDescent="0.25">
      <c r="A155" s="263"/>
      <c r="B155" s="266"/>
      <c r="C155" s="275"/>
      <c r="D155" s="272"/>
      <c r="E155" s="152"/>
      <c r="F155" s="152"/>
      <c r="G155" s="152"/>
      <c r="H155" s="152"/>
      <c r="I155" s="152"/>
      <c r="J155" s="152"/>
      <c r="K155" s="152"/>
      <c r="L155" s="152"/>
      <c r="M155" s="152"/>
      <c r="N155" s="153"/>
      <c r="O155" s="56"/>
      <c r="P155" s="245" t="s">
        <v>373</v>
      </c>
      <c r="Q155" s="242" t="s">
        <v>364</v>
      </c>
      <c r="R155" s="129"/>
    </row>
    <row r="156" spans="1:18" s="57" customFormat="1" x14ac:dyDescent="0.25">
      <c r="A156" s="263"/>
      <c r="B156" s="266"/>
      <c r="C156" s="275"/>
      <c r="D156" s="272"/>
      <c r="E156" s="152"/>
      <c r="F156" s="152"/>
      <c r="G156" s="152"/>
      <c r="H156" s="152"/>
      <c r="I156" s="152"/>
      <c r="J156" s="152"/>
      <c r="K156" s="152"/>
      <c r="L156" s="152"/>
      <c r="M156" s="152"/>
      <c r="N156" s="153"/>
      <c r="O156" s="56"/>
      <c r="P156" s="245" t="s">
        <v>374</v>
      </c>
      <c r="Q156" s="242" t="s">
        <v>364</v>
      </c>
      <c r="R156" s="129"/>
    </row>
    <row r="157" spans="1:18" s="57" customFormat="1" x14ac:dyDescent="0.25">
      <c r="A157" s="263"/>
      <c r="B157" s="266"/>
      <c r="C157" s="275"/>
      <c r="D157" s="272"/>
      <c r="E157" s="152"/>
      <c r="F157" s="152"/>
      <c r="G157" s="152"/>
      <c r="H157" s="152"/>
      <c r="I157" s="152"/>
      <c r="J157" s="152"/>
      <c r="K157" s="152"/>
      <c r="L157" s="152"/>
      <c r="M157" s="152"/>
      <c r="N157" s="153"/>
      <c r="O157" s="56"/>
      <c r="P157" s="245" t="s">
        <v>359</v>
      </c>
      <c r="Q157" s="242" t="s">
        <v>364</v>
      </c>
      <c r="R157" s="129"/>
    </row>
    <row r="158" spans="1:18" s="57" customFormat="1" x14ac:dyDescent="0.25">
      <c r="A158" s="263"/>
      <c r="B158" s="266"/>
      <c r="C158" s="275"/>
      <c r="D158" s="272"/>
      <c r="E158" s="152"/>
      <c r="F158" s="152"/>
      <c r="G158" s="152"/>
      <c r="H158" s="152"/>
      <c r="I158" s="152"/>
      <c r="J158" s="152"/>
      <c r="K158" s="152"/>
      <c r="L158" s="152"/>
      <c r="M158" s="152"/>
      <c r="N158" s="153"/>
      <c r="O158" s="56"/>
      <c r="P158" s="245" t="s">
        <v>360</v>
      </c>
      <c r="Q158" s="242" t="s">
        <v>364</v>
      </c>
      <c r="R158" s="129"/>
    </row>
    <row r="159" spans="1:18" s="57" customFormat="1" x14ac:dyDescent="0.25">
      <c r="A159" s="263"/>
      <c r="B159" s="266"/>
      <c r="C159" s="275"/>
      <c r="D159" s="272"/>
      <c r="E159" s="152"/>
      <c r="F159" s="152"/>
      <c r="G159" s="152"/>
      <c r="H159" s="152"/>
      <c r="I159" s="152"/>
      <c r="J159" s="152"/>
      <c r="K159" s="152"/>
      <c r="L159" s="152"/>
      <c r="M159" s="152"/>
      <c r="N159" s="153"/>
      <c r="O159" s="56"/>
      <c r="P159" s="245" t="s">
        <v>361</v>
      </c>
      <c r="Q159" s="242" t="s">
        <v>364</v>
      </c>
      <c r="R159" s="129"/>
    </row>
    <row r="160" spans="1:18" s="57" customFormat="1" x14ac:dyDescent="0.25">
      <c r="A160" s="263"/>
      <c r="B160" s="266"/>
      <c r="C160" s="275"/>
      <c r="D160" s="272"/>
      <c r="E160" s="152"/>
      <c r="F160" s="152"/>
      <c r="G160" s="152"/>
      <c r="H160" s="152"/>
      <c r="I160" s="152"/>
      <c r="J160" s="152"/>
      <c r="K160" s="152"/>
      <c r="L160" s="152"/>
      <c r="M160" s="152"/>
      <c r="N160" s="153"/>
      <c r="O160" s="56"/>
      <c r="P160" s="245" t="s">
        <v>362</v>
      </c>
      <c r="Q160" s="242" t="s">
        <v>364</v>
      </c>
      <c r="R160" s="129"/>
    </row>
    <row r="161" spans="1:18" s="57" customFormat="1" ht="15.75" thickBot="1" x14ac:dyDescent="0.3">
      <c r="A161" s="278"/>
      <c r="B161" s="277"/>
      <c r="C161" s="276"/>
      <c r="D161" s="279"/>
      <c r="E161" s="152"/>
      <c r="F161" s="152"/>
      <c r="G161" s="152"/>
      <c r="H161" s="152"/>
      <c r="I161" s="152"/>
      <c r="J161" s="152"/>
      <c r="K161" s="152"/>
      <c r="L161" s="152"/>
      <c r="M161" s="152"/>
      <c r="N161" s="153"/>
      <c r="O161" s="56"/>
      <c r="P161" s="247" t="s">
        <v>367</v>
      </c>
      <c r="Q161" s="248" t="s">
        <v>364</v>
      </c>
      <c r="R161" s="194"/>
    </row>
    <row r="162" spans="1:18" s="57" customFormat="1" ht="15.75" thickBot="1" x14ac:dyDescent="0.3">
      <c r="A162" s="158" t="s">
        <v>231</v>
      </c>
      <c r="B162" s="249" t="s">
        <v>109</v>
      </c>
      <c r="C162" s="160" t="s">
        <v>15</v>
      </c>
      <c r="D162" s="212">
        <v>1</v>
      </c>
      <c r="E162" s="83">
        <v>30</v>
      </c>
      <c r="F162" s="83">
        <v>185</v>
      </c>
      <c r="G162" s="83">
        <v>0</v>
      </c>
      <c r="H162" s="83">
        <v>0</v>
      </c>
      <c r="I162" s="83">
        <f>+E162+F162+G162+H162</f>
        <v>215</v>
      </c>
      <c r="J162" s="83">
        <f>+E162*D162</f>
        <v>30</v>
      </c>
      <c r="K162" s="83">
        <f>+F162*D162</f>
        <v>185</v>
      </c>
      <c r="L162" s="83">
        <f>+G162*D162</f>
        <v>0</v>
      </c>
      <c r="M162" s="83">
        <f>+H162*D162</f>
        <v>0</v>
      </c>
      <c r="N162" s="84">
        <f t="shared" si="5"/>
        <v>215</v>
      </c>
      <c r="O162" s="56"/>
      <c r="P162" s="169"/>
      <c r="Q162" s="163"/>
      <c r="R162" s="164"/>
    </row>
    <row r="163" spans="1:18" ht="15.75" thickBot="1" x14ac:dyDescent="0.3">
      <c r="A163" s="234" t="s">
        <v>232</v>
      </c>
      <c r="B163" s="280" t="s">
        <v>242</v>
      </c>
      <c r="C163" s="280"/>
      <c r="D163" s="280"/>
      <c r="E163" s="283"/>
      <c r="F163" s="283"/>
      <c r="G163" s="283"/>
      <c r="H163" s="283"/>
      <c r="I163" s="283"/>
      <c r="J163" s="283"/>
      <c r="K163" s="283"/>
      <c r="L163" s="283"/>
      <c r="M163" s="283"/>
      <c r="N163" s="283">
        <f>SUM(N164)</f>
        <v>12.109500000000001</v>
      </c>
      <c r="O163" s="283" t="e">
        <f>+N163/#REF!</f>
        <v>#REF!</v>
      </c>
      <c r="P163" s="280"/>
      <c r="Q163" s="280"/>
      <c r="R163" s="282"/>
    </row>
    <row r="164" spans="1:18" s="57" customFormat="1" ht="15.75" thickBot="1" x14ac:dyDescent="0.3">
      <c r="A164" s="262" t="s">
        <v>233</v>
      </c>
      <c r="B164" s="265" t="s">
        <v>243</v>
      </c>
      <c r="C164" s="268" t="s">
        <v>13</v>
      </c>
      <c r="D164" s="271">
        <v>80.73</v>
      </c>
      <c r="E164" s="96">
        <v>0.15</v>
      </c>
      <c r="F164" s="96">
        <v>0</v>
      </c>
      <c r="G164" s="96">
        <v>0</v>
      </c>
      <c r="H164" s="96">
        <v>0</v>
      </c>
      <c r="I164" s="96">
        <f>+E164+F164+G164+H164</f>
        <v>0.15</v>
      </c>
      <c r="J164" s="96">
        <f>+E164*D164</f>
        <v>12.109500000000001</v>
      </c>
      <c r="K164" s="96">
        <f>+F164*D164</f>
        <v>0</v>
      </c>
      <c r="L164" s="96">
        <f>+G164*D164</f>
        <v>0</v>
      </c>
      <c r="M164" s="96">
        <f>+H164*D164</f>
        <v>0</v>
      </c>
      <c r="N164" s="97">
        <f t="shared" ref="N164" si="71">+J164+K164+L164+M164</f>
        <v>12.109500000000001</v>
      </c>
      <c r="O164" s="56"/>
      <c r="P164" s="243" t="s">
        <v>375</v>
      </c>
      <c r="Q164" s="180" t="s">
        <v>387</v>
      </c>
      <c r="R164" s="127"/>
    </row>
    <row r="165" spans="1:18" x14ac:dyDescent="0.25">
      <c r="A165" s="263"/>
      <c r="B165" s="266"/>
      <c r="C165" s="269"/>
      <c r="D165" s="272"/>
      <c r="E165" s="10"/>
      <c r="F165" s="10"/>
      <c r="G165" s="10"/>
      <c r="H165" s="10"/>
      <c r="I165" s="9"/>
      <c r="J165" s="9"/>
      <c r="K165" s="9"/>
      <c r="L165" s="9"/>
      <c r="M165" s="9"/>
      <c r="N165" s="9"/>
      <c r="P165" s="245" t="s">
        <v>376</v>
      </c>
      <c r="Q165" s="260" t="s">
        <v>287</v>
      </c>
      <c r="R165" s="251"/>
    </row>
    <row r="166" spans="1:18" ht="15" hidden="1" customHeight="1" x14ac:dyDescent="0.25">
      <c r="A166" s="263"/>
      <c r="B166" s="266"/>
      <c r="C166" s="269"/>
      <c r="D166" s="272"/>
      <c r="E166" s="10"/>
      <c r="F166" s="10"/>
      <c r="G166" s="10"/>
      <c r="H166" s="10"/>
      <c r="I166" s="9"/>
      <c r="J166" s="9"/>
      <c r="K166" s="9"/>
      <c r="L166" s="9"/>
      <c r="M166" s="9"/>
      <c r="N166" s="9"/>
      <c r="P166" s="252"/>
      <c r="Q166" s="260"/>
      <c r="R166" s="251"/>
    </row>
    <row r="167" spans="1:18" ht="15" hidden="1" customHeight="1" x14ac:dyDescent="0.25">
      <c r="A167" s="263"/>
      <c r="B167" s="266"/>
      <c r="C167" s="269"/>
      <c r="D167" s="272"/>
      <c r="E167" s="10"/>
      <c r="F167" s="10"/>
      <c r="G167" s="10"/>
      <c r="H167" s="10"/>
      <c r="I167" s="9"/>
      <c r="J167" s="9">
        <f>+J26+J29+J34+J36+J37+J42+J51+J57+J59+J61+J62+J71+J73+J74+J78+J81+J87+J91+J98+J99+J101+J103+J104+J108+J115+J117+J164</f>
        <v>924.58783333333326</v>
      </c>
      <c r="K167" s="9"/>
      <c r="L167" s="9"/>
      <c r="M167" s="9"/>
      <c r="N167" s="9"/>
      <c r="P167" s="252"/>
      <c r="Q167" s="260"/>
      <c r="R167" s="251"/>
    </row>
    <row r="168" spans="1:18" ht="15" hidden="1" customHeight="1" x14ac:dyDescent="0.25">
      <c r="A168" s="263"/>
      <c r="B168" s="266"/>
      <c r="C168" s="269"/>
      <c r="D168" s="272"/>
      <c r="E168" s="10"/>
      <c r="F168" s="10"/>
      <c r="G168" s="10"/>
      <c r="H168" s="10"/>
      <c r="I168" s="9">
        <f>0.9*J168</f>
        <v>551.47874999999999</v>
      </c>
      <c r="J168" s="9">
        <f>+J26+J34+J36+J51+J57+J59+J71+J73+J81+J87+J99+J101+J103</f>
        <v>612.75416666666661</v>
      </c>
      <c r="K168" s="9"/>
      <c r="L168" s="9"/>
      <c r="M168" s="9"/>
      <c r="N168" s="64"/>
      <c r="P168" s="252"/>
      <c r="Q168" s="260"/>
      <c r="R168" s="251"/>
    </row>
    <row r="169" spans="1:18" ht="15" hidden="1" customHeight="1" x14ac:dyDescent="0.25">
      <c r="A169" s="263"/>
      <c r="B169" s="266"/>
      <c r="C169" s="269"/>
      <c r="D169" s="272"/>
      <c r="E169" s="10"/>
      <c r="F169" s="10"/>
      <c r="G169" s="10"/>
      <c r="H169" s="10"/>
      <c r="I169" s="9"/>
      <c r="J169" s="65">
        <f>+J167+I168</f>
        <v>1476.0665833333333</v>
      </c>
      <c r="K169" s="9"/>
      <c r="L169" s="9"/>
      <c r="M169" s="9"/>
      <c r="N169" s="64"/>
      <c r="P169" s="252"/>
      <c r="Q169" s="260"/>
      <c r="R169" s="251"/>
    </row>
    <row r="170" spans="1:18" ht="15" hidden="1" customHeight="1" x14ac:dyDescent="0.25">
      <c r="A170" s="263"/>
      <c r="B170" s="266"/>
      <c r="C170" s="269"/>
      <c r="D170" s="272"/>
      <c r="E170" s="10"/>
      <c r="F170" s="10"/>
      <c r="G170" s="10"/>
      <c r="H170" s="10"/>
      <c r="I170" s="9"/>
      <c r="J170" s="9"/>
      <c r="K170" s="9"/>
      <c r="L170" s="9"/>
      <c r="M170" s="9"/>
      <c r="N170" s="64"/>
      <c r="P170" s="252"/>
      <c r="Q170" s="260"/>
      <c r="R170" s="251"/>
    </row>
    <row r="171" spans="1:18" ht="15" hidden="1" customHeight="1" x14ac:dyDescent="0.25">
      <c r="A171" s="263"/>
      <c r="B171" s="266"/>
      <c r="C171" s="269"/>
      <c r="D171" s="272"/>
      <c r="E171" s="10"/>
      <c r="F171" s="10"/>
      <c r="G171" s="10"/>
      <c r="H171" s="10"/>
      <c r="I171" s="9"/>
      <c r="J171" s="9"/>
      <c r="K171" s="9"/>
      <c r="L171" s="9"/>
      <c r="M171" s="9"/>
      <c r="N171" s="64"/>
      <c r="P171" s="252"/>
      <c r="Q171" s="260"/>
      <c r="R171" s="251"/>
    </row>
    <row r="172" spans="1:18" ht="15" hidden="1" customHeight="1" x14ac:dyDescent="0.25">
      <c r="A172" s="263"/>
      <c r="B172" s="266"/>
      <c r="C172" s="269"/>
      <c r="D172" s="272"/>
      <c r="E172" s="10"/>
      <c r="F172" s="10"/>
      <c r="G172" s="10"/>
      <c r="H172" s="10"/>
      <c r="I172" s="9"/>
      <c r="J172" s="66">
        <f>+J169+'Barn S-Decra'!J83</f>
        <v>7097.0543333333335</v>
      </c>
      <c r="K172" s="9"/>
      <c r="L172" s="9"/>
      <c r="M172" s="9"/>
      <c r="N172" s="64"/>
      <c r="P172" s="252"/>
      <c r="Q172" s="260"/>
      <c r="R172" s="251"/>
    </row>
    <row r="173" spans="1:18" ht="15" hidden="1" customHeight="1" x14ac:dyDescent="0.25">
      <c r="A173" s="263"/>
      <c r="B173" s="266"/>
      <c r="C173" s="269"/>
      <c r="D173" s="272"/>
      <c r="E173" s="10"/>
      <c r="F173" s="10"/>
      <c r="G173" s="10"/>
      <c r="H173" s="10"/>
      <c r="I173" s="9"/>
      <c r="J173" s="9"/>
      <c r="K173" s="9"/>
      <c r="L173" s="9"/>
      <c r="M173" s="9"/>
      <c r="N173" s="9"/>
      <c r="P173" s="252"/>
      <c r="Q173" s="260"/>
      <c r="R173" s="251"/>
    </row>
    <row r="174" spans="1:18" x14ac:dyDescent="0.25">
      <c r="A174" s="263"/>
      <c r="B174" s="266"/>
      <c r="C174" s="269"/>
      <c r="D174" s="272"/>
      <c r="E174" s="10"/>
      <c r="F174" s="10"/>
      <c r="G174" s="10"/>
      <c r="H174" s="10"/>
      <c r="I174" s="9"/>
      <c r="J174" s="9"/>
      <c r="K174" s="9"/>
      <c r="L174" s="9"/>
      <c r="M174" s="9"/>
      <c r="N174" s="9"/>
      <c r="P174" s="252" t="s">
        <v>384</v>
      </c>
      <c r="Q174" s="260" t="s">
        <v>366</v>
      </c>
      <c r="R174" s="251"/>
    </row>
    <row r="175" spans="1:18" x14ac:dyDescent="0.25">
      <c r="A175" s="263"/>
      <c r="B175" s="266"/>
      <c r="C175" s="269"/>
      <c r="D175" s="272"/>
      <c r="E175" s="10"/>
      <c r="F175" s="10"/>
      <c r="G175" s="10"/>
      <c r="H175" s="10"/>
      <c r="I175" s="9"/>
      <c r="J175" s="9"/>
      <c r="K175" s="9"/>
      <c r="L175" s="9"/>
      <c r="M175" s="9"/>
      <c r="N175" s="9"/>
      <c r="P175" s="252" t="s">
        <v>385</v>
      </c>
      <c r="Q175" s="260" t="s">
        <v>366</v>
      </c>
      <c r="R175" s="251"/>
    </row>
    <row r="176" spans="1:18" ht="15.75" thickBot="1" x14ac:dyDescent="0.3">
      <c r="A176" s="264"/>
      <c r="B176" s="267"/>
      <c r="C176" s="270"/>
      <c r="D176" s="273"/>
      <c r="E176" s="10"/>
      <c r="F176" s="10"/>
      <c r="G176" s="10"/>
      <c r="H176" s="10"/>
      <c r="I176" s="9"/>
      <c r="J176" s="9"/>
      <c r="K176" s="9"/>
      <c r="L176" s="9"/>
      <c r="M176" s="9"/>
      <c r="N176" s="9"/>
      <c r="P176" s="253" t="s">
        <v>386</v>
      </c>
      <c r="Q176" s="261" t="s">
        <v>366</v>
      </c>
      <c r="R176" s="250"/>
    </row>
    <row r="177" spans="3:14" x14ac:dyDescent="0.25">
      <c r="C177" s="7"/>
      <c r="D177" s="8"/>
      <c r="E177" s="10"/>
      <c r="F177" s="10"/>
      <c r="G177" s="10"/>
      <c r="H177" s="10"/>
      <c r="I177" s="9"/>
      <c r="J177" s="9"/>
      <c r="K177" s="9"/>
      <c r="L177" s="9"/>
      <c r="M177" s="9"/>
      <c r="N177" s="9"/>
    </row>
  </sheetData>
  <mergeCells count="113">
    <mergeCell ref="A1:N1"/>
    <mergeCell ref="A2:N2"/>
    <mergeCell ref="A26:N26"/>
    <mergeCell ref="B35:R35"/>
    <mergeCell ref="A36:A37"/>
    <mergeCell ref="B36:B37"/>
    <mergeCell ref="C36:C37"/>
    <mergeCell ref="D36:D37"/>
    <mergeCell ref="A28:A30"/>
    <mergeCell ref="B28:B30"/>
    <mergeCell ref="C28:C30"/>
    <mergeCell ref="D28:D30"/>
    <mergeCell ref="B31:B34"/>
    <mergeCell ref="P23:R23"/>
    <mergeCell ref="P26:R26"/>
    <mergeCell ref="B27:R27"/>
    <mergeCell ref="P24:P25"/>
    <mergeCell ref="Q24:Q25"/>
    <mergeCell ref="R24:R25"/>
    <mergeCell ref="A31:A34"/>
    <mergeCell ref="C31:C34"/>
    <mergeCell ref="D31:D34"/>
    <mergeCell ref="A20:R20"/>
    <mergeCell ref="A39:A43"/>
    <mergeCell ref="B39:B43"/>
    <mergeCell ref="C39:C43"/>
    <mergeCell ref="D39:D43"/>
    <mergeCell ref="A23:N23"/>
    <mergeCell ref="A24:A25"/>
    <mergeCell ref="B24:B25"/>
    <mergeCell ref="C24:C25"/>
    <mergeCell ref="D24:D25"/>
    <mergeCell ref="E24:I24"/>
    <mergeCell ref="J24:N24"/>
    <mergeCell ref="A53:A57"/>
    <mergeCell ref="B53:B57"/>
    <mergeCell ref="C53:C57"/>
    <mergeCell ref="D53:D57"/>
    <mergeCell ref="B58:R58"/>
    <mergeCell ref="A44:A46"/>
    <mergeCell ref="B44:B46"/>
    <mergeCell ref="C44:C46"/>
    <mergeCell ref="D44:D46"/>
    <mergeCell ref="A47:A52"/>
    <mergeCell ref="B47:B52"/>
    <mergeCell ref="C47:C52"/>
    <mergeCell ref="D47:D52"/>
    <mergeCell ref="A64:A71"/>
    <mergeCell ref="B64:B71"/>
    <mergeCell ref="C64:C71"/>
    <mergeCell ref="D64:D71"/>
    <mergeCell ref="A59:A60"/>
    <mergeCell ref="B59:B60"/>
    <mergeCell ref="C59:C60"/>
    <mergeCell ref="D59:D60"/>
    <mergeCell ref="A61:A62"/>
    <mergeCell ref="B61:B62"/>
    <mergeCell ref="C61:C62"/>
    <mergeCell ref="D61:D62"/>
    <mergeCell ref="D76:D79"/>
    <mergeCell ref="C76:C79"/>
    <mergeCell ref="B76:B79"/>
    <mergeCell ref="A76:A79"/>
    <mergeCell ref="A80:A82"/>
    <mergeCell ref="B80:B82"/>
    <mergeCell ref="C80:C82"/>
    <mergeCell ref="D80:D82"/>
    <mergeCell ref="B72:R72"/>
    <mergeCell ref="A73:A74"/>
    <mergeCell ref="B73:B74"/>
    <mergeCell ref="C73:C74"/>
    <mergeCell ref="D73:D74"/>
    <mergeCell ref="A89:A92"/>
    <mergeCell ref="B89:B92"/>
    <mergeCell ref="C89:C92"/>
    <mergeCell ref="D89:D92"/>
    <mergeCell ref="A93:A98"/>
    <mergeCell ref="B93:B98"/>
    <mergeCell ref="C93:C98"/>
    <mergeCell ref="D93:D98"/>
    <mergeCell ref="A83:A88"/>
    <mergeCell ref="B83:B88"/>
    <mergeCell ref="C83:C88"/>
    <mergeCell ref="D83:D88"/>
    <mergeCell ref="A105:A108"/>
    <mergeCell ref="B105:B108"/>
    <mergeCell ref="C105:C108"/>
    <mergeCell ref="D105:D108"/>
    <mergeCell ref="B101:R101"/>
    <mergeCell ref="A102:A103"/>
    <mergeCell ref="B102:B103"/>
    <mergeCell ref="C102:C103"/>
    <mergeCell ref="D102:D103"/>
    <mergeCell ref="A109:A114"/>
    <mergeCell ref="B109:B114"/>
    <mergeCell ref="C109:C114"/>
    <mergeCell ref="D109:D114"/>
    <mergeCell ref="A117:A119"/>
    <mergeCell ref="B117:B119"/>
    <mergeCell ref="C117:C119"/>
    <mergeCell ref="D117:D119"/>
    <mergeCell ref="B116:R116"/>
    <mergeCell ref="A164:A176"/>
    <mergeCell ref="B164:B176"/>
    <mergeCell ref="C164:C176"/>
    <mergeCell ref="D164:D176"/>
    <mergeCell ref="C125:C161"/>
    <mergeCell ref="B125:B161"/>
    <mergeCell ref="A125:A161"/>
    <mergeCell ref="D125:D161"/>
    <mergeCell ref="B120:R120"/>
    <mergeCell ref="B124:R124"/>
    <mergeCell ref="B163:R163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9" orientation="portrait" horizontalDpi="300" verticalDpi="3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94"/>
  <sheetViews>
    <sheetView showGridLines="0" topLeftCell="A7" zoomScale="90" zoomScaleNormal="90" workbookViewId="0">
      <selection activeCell="P22" sqref="P22:R25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11.42578125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42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237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391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1" spans="1:18" ht="15.75" thickBot="1" x14ac:dyDescent="0.3"/>
    <row r="22" spans="1:18" ht="16.5" thickBot="1" x14ac:dyDescent="0.3">
      <c r="A22" s="311" t="s">
        <v>1</v>
      </c>
      <c r="B22" s="312"/>
      <c r="C22" s="312"/>
      <c r="D22" s="312"/>
      <c r="E22" s="312"/>
      <c r="F22" s="312"/>
      <c r="G22" s="312"/>
      <c r="H22" s="312"/>
      <c r="I22" s="312"/>
      <c r="J22" s="312"/>
      <c r="K22" s="312"/>
      <c r="L22" s="312"/>
      <c r="M22" s="312"/>
      <c r="N22" s="313"/>
      <c r="P22" s="328" t="s">
        <v>280</v>
      </c>
      <c r="Q22" s="329"/>
      <c r="R22" s="330"/>
    </row>
    <row r="23" spans="1:18" x14ac:dyDescent="0.25">
      <c r="A23" s="314" t="s">
        <v>14</v>
      </c>
      <c r="B23" s="316" t="s">
        <v>2</v>
      </c>
      <c r="C23" s="316" t="s">
        <v>3</v>
      </c>
      <c r="D23" s="318" t="s">
        <v>4</v>
      </c>
      <c r="E23" s="320" t="s">
        <v>5</v>
      </c>
      <c r="F23" s="321"/>
      <c r="G23" s="321"/>
      <c r="H23" s="321"/>
      <c r="I23" s="321"/>
      <c r="J23" s="314" t="s">
        <v>6</v>
      </c>
      <c r="K23" s="316"/>
      <c r="L23" s="316"/>
      <c r="M23" s="316"/>
      <c r="N23" s="322"/>
      <c r="P23" s="334" t="s">
        <v>285</v>
      </c>
      <c r="Q23" s="316" t="s">
        <v>3</v>
      </c>
      <c r="R23" s="322" t="s">
        <v>4</v>
      </c>
    </row>
    <row r="24" spans="1:18" ht="26.25" thickBot="1" x14ac:dyDescent="0.3">
      <c r="A24" s="315"/>
      <c r="B24" s="317"/>
      <c r="C24" s="317"/>
      <c r="D24" s="319"/>
      <c r="E24" s="1" t="s">
        <v>7</v>
      </c>
      <c r="F24" s="2" t="s">
        <v>8</v>
      </c>
      <c r="G24" s="2" t="s">
        <v>9</v>
      </c>
      <c r="H24" s="2" t="s">
        <v>10</v>
      </c>
      <c r="I24" s="3" t="s">
        <v>11</v>
      </c>
      <c r="J24" s="1" t="s">
        <v>7</v>
      </c>
      <c r="K24" s="2" t="s">
        <v>8</v>
      </c>
      <c r="L24" s="2" t="s">
        <v>9</v>
      </c>
      <c r="M24" s="2" t="s">
        <v>10</v>
      </c>
      <c r="N24" s="4" t="s">
        <v>12</v>
      </c>
      <c r="P24" s="335"/>
      <c r="Q24" s="317"/>
      <c r="R24" s="336"/>
    </row>
    <row r="25" spans="1:18" ht="8.25" customHeight="1" thickBot="1" x14ac:dyDescent="0.3">
      <c r="A25" s="325"/>
      <c r="B25" s="326"/>
      <c r="C25" s="326"/>
      <c r="D25" s="326"/>
      <c r="E25" s="326"/>
      <c r="F25" s="326"/>
      <c r="G25" s="326"/>
      <c r="H25" s="326"/>
      <c r="I25" s="326"/>
      <c r="J25" s="326"/>
      <c r="K25" s="326"/>
      <c r="L25" s="326"/>
      <c r="M25" s="326"/>
      <c r="N25" s="327"/>
      <c r="P25" s="331"/>
      <c r="Q25" s="332"/>
      <c r="R25" s="333"/>
    </row>
    <row r="26" spans="1:18" ht="15.75" thickBot="1" x14ac:dyDescent="0.3">
      <c r="A26" s="5" t="s">
        <v>143</v>
      </c>
      <c r="B26" s="354" t="s">
        <v>16</v>
      </c>
      <c r="C26" s="346"/>
      <c r="D26" s="346"/>
      <c r="E26" s="346"/>
      <c r="F26" s="346"/>
      <c r="G26" s="346"/>
      <c r="H26" s="346"/>
      <c r="I26" s="346"/>
      <c r="J26" s="346"/>
      <c r="K26" s="346"/>
      <c r="L26" s="346"/>
      <c r="M26" s="346"/>
      <c r="N26" s="346"/>
      <c r="O26" s="346"/>
      <c r="P26" s="346"/>
      <c r="Q26" s="346"/>
      <c r="R26" s="347"/>
    </row>
    <row r="27" spans="1:18" s="57" customFormat="1" ht="30" x14ac:dyDescent="0.25">
      <c r="A27" s="133" t="s">
        <v>144</v>
      </c>
      <c r="B27" s="109" t="s">
        <v>110</v>
      </c>
      <c r="C27" s="427" t="s">
        <v>18</v>
      </c>
      <c r="D27" s="135">
        <f>+Wood!Q69</f>
        <v>183.75</v>
      </c>
      <c r="E27" s="106">
        <v>0.5</v>
      </c>
      <c r="F27" s="106">
        <v>1.9</v>
      </c>
      <c r="G27" s="106">
        <v>0</v>
      </c>
      <c r="H27" s="106">
        <v>0</v>
      </c>
      <c r="I27" s="106">
        <f t="shared" ref="I27:I28" si="0">+E27+F27+G27+H27</f>
        <v>2.4</v>
      </c>
      <c r="J27" s="106">
        <f t="shared" ref="J27:J28" si="1">+E27*D27</f>
        <v>91.875</v>
      </c>
      <c r="K27" s="106">
        <f t="shared" ref="K27:K28" si="2">+F27*D27</f>
        <v>349.125</v>
      </c>
      <c r="L27" s="106">
        <f t="shared" ref="L27:L28" si="3">+G27*D27</f>
        <v>0</v>
      </c>
      <c r="M27" s="106">
        <f t="shared" ref="M27:M28" si="4">+H27*D27</f>
        <v>0</v>
      </c>
      <c r="N27" s="108">
        <f t="shared" ref="N27:N81" si="5">+J27+K27+L27+M27</f>
        <v>441</v>
      </c>
      <c r="O27" s="443"/>
      <c r="P27" s="442"/>
      <c r="Q27" s="442"/>
      <c r="R27" s="157"/>
    </row>
    <row r="28" spans="1:18" s="57" customFormat="1" ht="30.75" thickBot="1" x14ac:dyDescent="0.3">
      <c r="A28" s="79" t="s">
        <v>145</v>
      </c>
      <c r="B28" s="80" t="s">
        <v>111</v>
      </c>
      <c r="C28" s="81" t="s">
        <v>18</v>
      </c>
      <c r="D28" s="82">
        <f>+D27</f>
        <v>183.75</v>
      </c>
      <c r="E28" s="83">
        <v>0.2</v>
      </c>
      <c r="F28" s="83">
        <v>0.1</v>
      </c>
      <c r="G28" s="83">
        <v>0</v>
      </c>
      <c r="H28" s="83">
        <v>0</v>
      </c>
      <c r="I28" s="83">
        <f t="shared" si="0"/>
        <v>0.30000000000000004</v>
      </c>
      <c r="J28" s="83">
        <f t="shared" si="1"/>
        <v>36.75</v>
      </c>
      <c r="K28" s="83">
        <f t="shared" si="2"/>
        <v>18.375</v>
      </c>
      <c r="L28" s="83">
        <f t="shared" si="3"/>
        <v>0</v>
      </c>
      <c r="M28" s="83">
        <f t="shared" si="4"/>
        <v>0</v>
      </c>
      <c r="N28" s="84">
        <f t="shared" si="5"/>
        <v>55.125</v>
      </c>
      <c r="O28" s="443"/>
      <c r="P28" s="141"/>
      <c r="Q28" s="141"/>
      <c r="R28" s="129"/>
    </row>
    <row r="29" spans="1:18" ht="15.75" thickBot="1" x14ac:dyDescent="0.3">
      <c r="A29" s="5" t="s">
        <v>146</v>
      </c>
      <c r="B29" s="354" t="s">
        <v>38</v>
      </c>
      <c r="C29" s="346"/>
      <c r="D29" s="346"/>
      <c r="E29" s="346"/>
      <c r="F29" s="346"/>
      <c r="G29" s="346"/>
      <c r="H29" s="346"/>
      <c r="I29" s="346"/>
      <c r="J29" s="346"/>
      <c r="K29" s="346"/>
      <c r="L29" s="346"/>
      <c r="M29" s="346"/>
      <c r="N29" s="346">
        <f>SUM(N30:N35)</f>
        <v>3134.8899999999994</v>
      </c>
      <c r="O29" s="346" t="e">
        <f>+N29/#REF!</f>
        <v>#REF!</v>
      </c>
      <c r="P29" s="346"/>
      <c r="Q29" s="346"/>
      <c r="R29" s="347"/>
    </row>
    <row r="30" spans="1:18" s="57" customFormat="1" ht="45" x14ac:dyDescent="0.25">
      <c r="A30" s="77" t="s">
        <v>147</v>
      </c>
      <c r="B30" s="68" t="s">
        <v>265</v>
      </c>
      <c r="C30" s="71" t="s">
        <v>18</v>
      </c>
      <c r="D30" s="69">
        <f>+Wood!Q70</f>
        <v>546</v>
      </c>
      <c r="E30" s="70">
        <v>0.5</v>
      </c>
      <c r="F30" s="70">
        <v>1.9</v>
      </c>
      <c r="G30" s="70">
        <v>0</v>
      </c>
      <c r="H30" s="70">
        <v>0</v>
      </c>
      <c r="I30" s="70">
        <f t="shared" ref="I30:I35" si="6">+E30+F30+G30+H30</f>
        <v>2.4</v>
      </c>
      <c r="J30" s="70">
        <f t="shared" ref="J30:J35" si="7">+E30*D30</f>
        <v>273</v>
      </c>
      <c r="K30" s="70">
        <f t="shared" ref="K30:K35" si="8">+F30*D30</f>
        <v>1037.3999999999999</v>
      </c>
      <c r="L30" s="70">
        <f t="shared" ref="L30:L35" si="9">+G30*D30</f>
        <v>0</v>
      </c>
      <c r="M30" s="70">
        <f t="shared" ref="M30:M35" si="10">+H30*D30</f>
        <v>0</v>
      </c>
      <c r="N30" s="78">
        <f t="shared" si="5"/>
        <v>1310.3999999999999</v>
      </c>
      <c r="O30" s="443"/>
      <c r="P30" s="141"/>
      <c r="Q30" s="141"/>
      <c r="R30" s="129"/>
    </row>
    <row r="31" spans="1:18" s="57" customFormat="1" ht="45" x14ac:dyDescent="0.25">
      <c r="A31" s="85" t="s">
        <v>148</v>
      </c>
      <c r="B31" s="73" t="s">
        <v>266</v>
      </c>
      <c r="C31" s="72" t="s">
        <v>18</v>
      </c>
      <c r="D31" s="74">
        <f>+Wood!Q70</f>
        <v>546</v>
      </c>
      <c r="E31" s="75">
        <v>0.2</v>
      </c>
      <c r="F31" s="75">
        <v>0.1</v>
      </c>
      <c r="G31" s="75">
        <v>0</v>
      </c>
      <c r="H31" s="75">
        <v>0</v>
      </c>
      <c r="I31" s="75">
        <f t="shared" si="6"/>
        <v>0.30000000000000004</v>
      </c>
      <c r="J31" s="75">
        <f t="shared" si="7"/>
        <v>109.2</v>
      </c>
      <c r="K31" s="75">
        <f t="shared" si="8"/>
        <v>54.6</v>
      </c>
      <c r="L31" s="75">
        <f t="shared" si="9"/>
        <v>0</v>
      </c>
      <c r="M31" s="75">
        <f t="shared" si="10"/>
        <v>0</v>
      </c>
      <c r="N31" s="86">
        <f t="shared" si="5"/>
        <v>163.80000000000001</v>
      </c>
      <c r="O31" s="443"/>
      <c r="P31" s="141"/>
      <c r="Q31" s="141"/>
      <c r="R31" s="129"/>
    </row>
    <row r="32" spans="1:18" s="57" customFormat="1" x14ac:dyDescent="0.25">
      <c r="A32" s="85" t="s">
        <v>149</v>
      </c>
      <c r="B32" s="73" t="s">
        <v>55</v>
      </c>
      <c r="C32" s="72" t="s">
        <v>15</v>
      </c>
      <c r="D32" s="74">
        <v>1</v>
      </c>
      <c r="E32" s="75">
        <v>50</v>
      </c>
      <c r="F32" s="75">
        <v>130</v>
      </c>
      <c r="G32" s="75">
        <v>0</v>
      </c>
      <c r="H32" s="75">
        <v>0</v>
      </c>
      <c r="I32" s="75">
        <f t="shared" si="6"/>
        <v>180</v>
      </c>
      <c r="J32" s="75">
        <f t="shared" si="7"/>
        <v>50</v>
      </c>
      <c r="K32" s="75">
        <f t="shared" si="8"/>
        <v>130</v>
      </c>
      <c r="L32" s="75">
        <f t="shared" si="9"/>
        <v>0</v>
      </c>
      <c r="M32" s="75">
        <f t="shared" si="10"/>
        <v>0</v>
      </c>
      <c r="N32" s="86">
        <f t="shared" si="5"/>
        <v>180</v>
      </c>
      <c r="O32" s="443"/>
      <c r="P32" s="141"/>
      <c r="Q32" s="141"/>
      <c r="R32" s="129"/>
    </row>
    <row r="33" spans="1:18" s="57" customFormat="1" ht="30" x14ac:dyDescent="0.25">
      <c r="A33" s="85" t="s">
        <v>150</v>
      </c>
      <c r="B33" s="73" t="s">
        <v>267</v>
      </c>
      <c r="C33" s="76" t="s">
        <v>13</v>
      </c>
      <c r="D33" s="74">
        <v>19.78</v>
      </c>
      <c r="E33" s="75">
        <v>5.5</v>
      </c>
      <c r="F33" s="75">
        <v>27.5</v>
      </c>
      <c r="G33" s="75">
        <v>0</v>
      </c>
      <c r="H33" s="75">
        <v>0</v>
      </c>
      <c r="I33" s="75">
        <f t="shared" si="6"/>
        <v>33</v>
      </c>
      <c r="J33" s="75">
        <f t="shared" si="7"/>
        <v>108.79</v>
      </c>
      <c r="K33" s="75">
        <f t="shared" si="8"/>
        <v>543.95000000000005</v>
      </c>
      <c r="L33" s="75">
        <f t="shared" si="9"/>
        <v>0</v>
      </c>
      <c r="M33" s="75">
        <f t="shared" si="10"/>
        <v>0</v>
      </c>
      <c r="N33" s="86">
        <f t="shared" si="5"/>
        <v>652.74</v>
      </c>
      <c r="O33" s="443"/>
      <c r="P33" s="141"/>
      <c r="Q33" s="141"/>
      <c r="R33" s="129"/>
    </row>
    <row r="34" spans="1:18" s="57" customFormat="1" ht="17.25" x14ac:dyDescent="0.25">
      <c r="A34" s="85" t="s">
        <v>151</v>
      </c>
      <c r="B34" s="73" t="s">
        <v>268</v>
      </c>
      <c r="C34" s="76" t="s">
        <v>13</v>
      </c>
      <c r="D34" s="74">
        <v>19.78</v>
      </c>
      <c r="E34" s="75">
        <v>6</v>
      </c>
      <c r="F34" s="75">
        <v>19</v>
      </c>
      <c r="G34" s="75">
        <v>0</v>
      </c>
      <c r="H34" s="75">
        <v>0</v>
      </c>
      <c r="I34" s="75">
        <f t="shared" si="6"/>
        <v>25</v>
      </c>
      <c r="J34" s="75">
        <f t="shared" si="7"/>
        <v>118.68</v>
      </c>
      <c r="K34" s="75">
        <f t="shared" si="8"/>
        <v>375.82000000000005</v>
      </c>
      <c r="L34" s="75">
        <f t="shared" si="9"/>
        <v>0</v>
      </c>
      <c r="M34" s="75">
        <f t="shared" si="10"/>
        <v>0</v>
      </c>
      <c r="N34" s="86">
        <f t="shared" si="5"/>
        <v>494.50000000000006</v>
      </c>
      <c r="O34" s="443"/>
      <c r="P34" s="141"/>
      <c r="Q34" s="141"/>
      <c r="R34" s="129"/>
    </row>
    <row r="35" spans="1:18" s="57" customFormat="1" ht="30.75" thickBot="1" x14ac:dyDescent="0.3">
      <c r="A35" s="79" t="s">
        <v>152</v>
      </c>
      <c r="B35" s="73" t="s">
        <v>269</v>
      </c>
      <c r="C35" s="87" t="s">
        <v>13</v>
      </c>
      <c r="D35" s="82">
        <v>7.41</v>
      </c>
      <c r="E35" s="83">
        <v>15</v>
      </c>
      <c r="F35" s="83">
        <v>30</v>
      </c>
      <c r="G35" s="83">
        <v>0</v>
      </c>
      <c r="H35" s="83">
        <v>0</v>
      </c>
      <c r="I35" s="83">
        <f t="shared" si="6"/>
        <v>45</v>
      </c>
      <c r="J35" s="83">
        <f t="shared" si="7"/>
        <v>111.15</v>
      </c>
      <c r="K35" s="83">
        <f t="shared" si="8"/>
        <v>222.3</v>
      </c>
      <c r="L35" s="83">
        <f t="shared" si="9"/>
        <v>0</v>
      </c>
      <c r="M35" s="83">
        <f t="shared" si="10"/>
        <v>0</v>
      </c>
      <c r="N35" s="84">
        <f t="shared" si="5"/>
        <v>333.45000000000005</v>
      </c>
      <c r="O35" s="443"/>
      <c r="P35" s="141"/>
      <c r="Q35" s="141"/>
      <c r="R35" s="129"/>
    </row>
    <row r="36" spans="1:18" ht="15.75" thickBot="1" x14ac:dyDescent="0.3">
      <c r="A36" s="5" t="s">
        <v>153</v>
      </c>
      <c r="B36" s="354" t="s">
        <v>85</v>
      </c>
      <c r="C36" s="346"/>
      <c r="D36" s="346"/>
      <c r="E36" s="346"/>
      <c r="F36" s="346"/>
      <c r="G36" s="346"/>
      <c r="H36" s="346"/>
      <c r="I36" s="346"/>
      <c r="J36" s="346"/>
      <c r="K36" s="346"/>
      <c r="L36" s="346"/>
      <c r="M36" s="346"/>
      <c r="N36" s="346">
        <f>+SUM(N37:N40)</f>
        <v>1419.3</v>
      </c>
      <c r="O36" s="346" t="e">
        <f>+N36/#REF!</f>
        <v>#REF!</v>
      </c>
      <c r="P36" s="346"/>
      <c r="Q36" s="346"/>
      <c r="R36" s="347"/>
    </row>
    <row r="37" spans="1:18" s="57" customFormat="1" x14ac:dyDescent="0.25">
      <c r="A37" s="77" t="s">
        <v>154</v>
      </c>
      <c r="B37" s="68" t="s">
        <v>270</v>
      </c>
      <c r="C37" s="71" t="s">
        <v>18</v>
      </c>
      <c r="D37" s="69">
        <f>+Wood!Q83</f>
        <v>344.25</v>
      </c>
      <c r="E37" s="70">
        <v>0.5</v>
      </c>
      <c r="F37" s="70">
        <v>1.9</v>
      </c>
      <c r="G37" s="70">
        <v>0</v>
      </c>
      <c r="H37" s="70">
        <v>0</v>
      </c>
      <c r="I37" s="70">
        <f t="shared" ref="I37:I40" si="11">+E37+F37+G37+H37</f>
        <v>2.4</v>
      </c>
      <c r="J37" s="70">
        <f t="shared" ref="J37:J40" si="12">+E37*D37</f>
        <v>172.125</v>
      </c>
      <c r="K37" s="70">
        <f t="shared" ref="K37:K40" si="13">+F37*D37</f>
        <v>654.07499999999993</v>
      </c>
      <c r="L37" s="70">
        <f t="shared" ref="L37:L40" si="14">+G37*D37</f>
        <v>0</v>
      </c>
      <c r="M37" s="70">
        <f t="shared" ref="M37:M40" si="15">+H37*D37</f>
        <v>0</v>
      </c>
      <c r="N37" s="78">
        <f t="shared" si="5"/>
        <v>826.19999999999993</v>
      </c>
      <c r="O37" s="443"/>
      <c r="P37" s="141"/>
      <c r="Q37" s="141"/>
      <c r="R37" s="129"/>
    </row>
    <row r="38" spans="1:18" s="57" customFormat="1" x14ac:dyDescent="0.25">
      <c r="A38" s="85" t="s">
        <v>155</v>
      </c>
      <c r="B38" s="73" t="s">
        <v>70</v>
      </c>
      <c r="C38" s="76" t="s">
        <v>18</v>
      </c>
      <c r="D38" s="74">
        <f>+Wood!Q86+Wood!Q87</f>
        <v>114.75</v>
      </c>
      <c r="E38" s="75">
        <v>0.5</v>
      </c>
      <c r="F38" s="75">
        <v>1.9</v>
      </c>
      <c r="G38" s="75">
        <v>0</v>
      </c>
      <c r="H38" s="75">
        <v>0</v>
      </c>
      <c r="I38" s="75">
        <f t="shared" si="11"/>
        <v>2.4</v>
      </c>
      <c r="J38" s="75">
        <f t="shared" si="12"/>
        <v>57.375</v>
      </c>
      <c r="K38" s="75">
        <f t="shared" si="13"/>
        <v>218.02499999999998</v>
      </c>
      <c r="L38" s="75">
        <f t="shared" si="14"/>
        <v>0</v>
      </c>
      <c r="M38" s="75">
        <f t="shared" si="15"/>
        <v>0</v>
      </c>
      <c r="N38" s="86">
        <f t="shared" si="5"/>
        <v>275.39999999999998</v>
      </c>
      <c r="O38" s="443"/>
      <c r="P38" s="141"/>
      <c r="Q38" s="141"/>
      <c r="R38" s="129"/>
    </row>
    <row r="39" spans="1:18" s="57" customFormat="1" x14ac:dyDescent="0.25">
      <c r="A39" s="85" t="s">
        <v>156</v>
      </c>
      <c r="B39" s="73" t="s">
        <v>271</v>
      </c>
      <c r="C39" s="76" t="s">
        <v>18</v>
      </c>
      <c r="D39" s="74">
        <f>+D37+D38</f>
        <v>459</v>
      </c>
      <c r="E39" s="75">
        <v>0.2</v>
      </c>
      <c r="F39" s="75">
        <v>0.1</v>
      </c>
      <c r="G39" s="75">
        <v>0</v>
      </c>
      <c r="H39" s="75">
        <v>0</v>
      </c>
      <c r="I39" s="75">
        <f t="shared" si="11"/>
        <v>0.30000000000000004</v>
      </c>
      <c r="J39" s="75">
        <f t="shared" si="12"/>
        <v>91.800000000000011</v>
      </c>
      <c r="K39" s="75">
        <f t="shared" si="13"/>
        <v>45.900000000000006</v>
      </c>
      <c r="L39" s="75">
        <f t="shared" si="14"/>
        <v>0</v>
      </c>
      <c r="M39" s="75">
        <f t="shared" si="15"/>
        <v>0</v>
      </c>
      <c r="N39" s="86">
        <f t="shared" si="5"/>
        <v>137.70000000000002</v>
      </c>
      <c r="O39" s="443"/>
      <c r="P39" s="141"/>
      <c r="Q39" s="141"/>
      <c r="R39" s="129"/>
    </row>
    <row r="40" spans="1:18" s="57" customFormat="1" ht="15.75" thickBot="1" x14ac:dyDescent="0.3">
      <c r="A40" s="79" t="s">
        <v>157</v>
      </c>
      <c r="B40" s="80" t="s">
        <v>272</v>
      </c>
      <c r="C40" s="81" t="s">
        <v>15</v>
      </c>
      <c r="D40" s="82">
        <v>1</v>
      </c>
      <c r="E40" s="83">
        <v>50</v>
      </c>
      <c r="F40" s="83">
        <v>130</v>
      </c>
      <c r="G40" s="83">
        <v>0</v>
      </c>
      <c r="H40" s="83">
        <v>0</v>
      </c>
      <c r="I40" s="83">
        <f t="shared" si="11"/>
        <v>180</v>
      </c>
      <c r="J40" s="83">
        <f t="shared" si="12"/>
        <v>50</v>
      </c>
      <c r="K40" s="83">
        <f t="shared" si="13"/>
        <v>130</v>
      </c>
      <c r="L40" s="83">
        <f t="shared" si="14"/>
        <v>0</v>
      </c>
      <c r="M40" s="83">
        <f t="shared" si="15"/>
        <v>0</v>
      </c>
      <c r="N40" s="84">
        <f t="shared" si="5"/>
        <v>180</v>
      </c>
      <c r="O40" s="443"/>
      <c r="P40" s="141"/>
      <c r="Q40" s="141"/>
      <c r="R40" s="129"/>
    </row>
    <row r="41" spans="1:18" ht="15.75" thickBot="1" x14ac:dyDescent="0.3">
      <c r="A41" s="5" t="s">
        <v>158</v>
      </c>
      <c r="B41" s="354" t="s">
        <v>35</v>
      </c>
      <c r="C41" s="346"/>
      <c r="D41" s="346"/>
      <c r="E41" s="346"/>
      <c r="F41" s="346"/>
      <c r="G41" s="346"/>
      <c r="H41" s="346"/>
      <c r="I41" s="346"/>
      <c r="J41" s="346"/>
      <c r="K41" s="346"/>
      <c r="L41" s="346"/>
      <c r="M41" s="346"/>
      <c r="N41" s="346">
        <f>+SUM(N42:N50)</f>
        <v>5193.271749999999</v>
      </c>
      <c r="O41" s="346" t="e">
        <f>+N41/#REF!</f>
        <v>#REF!</v>
      </c>
      <c r="P41" s="346"/>
      <c r="Q41" s="346"/>
      <c r="R41" s="347"/>
    </row>
    <row r="42" spans="1:18" s="57" customFormat="1" ht="60" x14ac:dyDescent="0.25">
      <c r="A42" s="77" t="s">
        <v>159</v>
      </c>
      <c r="B42" s="68" t="s">
        <v>273</v>
      </c>
      <c r="C42" s="71" t="s">
        <v>18</v>
      </c>
      <c r="D42" s="69">
        <f>+Wood!Q88</f>
        <v>622.5</v>
      </c>
      <c r="E42" s="70">
        <v>0.5</v>
      </c>
      <c r="F42" s="70">
        <v>1.9</v>
      </c>
      <c r="G42" s="70">
        <v>0</v>
      </c>
      <c r="H42" s="70">
        <v>0</v>
      </c>
      <c r="I42" s="70">
        <f t="shared" ref="I42:I50" si="16">+E42+F42+G42+H42</f>
        <v>2.4</v>
      </c>
      <c r="J42" s="70">
        <f t="shared" ref="J42:J50" si="17">+E42*D42</f>
        <v>311.25</v>
      </c>
      <c r="K42" s="70">
        <f t="shared" ref="K42:K50" si="18">+F42*D42</f>
        <v>1182.75</v>
      </c>
      <c r="L42" s="70">
        <f t="shared" ref="L42:L50" si="19">+G42*D42</f>
        <v>0</v>
      </c>
      <c r="M42" s="70">
        <f t="shared" ref="M42:M50" si="20">+H42*D42</f>
        <v>0</v>
      </c>
      <c r="N42" s="78">
        <f t="shared" si="5"/>
        <v>1494</v>
      </c>
      <c r="O42" s="443"/>
      <c r="P42" s="141"/>
      <c r="Q42" s="141"/>
      <c r="R42" s="129"/>
    </row>
    <row r="43" spans="1:18" s="57" customFormat="1" ht="60" x14ac:dyDescent="0.25">
      <c r="A43" s="85" t="s">
        <v>160</v>
      </c>
      <c r="B43" s="73" t="s">
        <v>274</v>
      </c>
      <c r="C43" s="76" t="s">
        <v>18</v>
      </c>
      <c r="D43" s="74">
        <f>+Wood!Q88</f>
        <v>622.5</v>
      </c>
      <c r="E43" s="75">
        <v>0.2</v>
      </c>
      <c r="F43" s="75">
        <v>0.1</v>
      </c>
      <c r="G43" s="75">
        <v>0</v>
      </c>
      <c r="H43" s="75">
        <v>0</v>
      </c>
      <c r="I43" s="75">
        <f t="shared" si="16"/>
        <v>0.30000000000000004</v>
      </c>
      <c r="J43" s="75">
        <f t="shared" si="17"/>
        <v>124.5</v>
      </c>
      <c r="K43" s="75">
        <f t="shared" si="18"/>
        <v>62.25</v>
      </c>
      <c r="L43" s="75">
        <f t="shared" si="19"/>
        <v>0</v>
      </c>
      <c r="M43" s="75">
        <f t="shared" si="20"/>
        <v>0</v>
      </c>
      <c r="N43" s="86">
        <f t="shared" si="5"/>
        <v>186.75</v>
      </c>
      <c r="O43" s="443"/>
      <c r="P43" s="141"/>
      <c r="Q43" s="141"/>
      <c r="R43" s="129"/>
    </row>
    <row r="44" spans="1:18" s="57" customFormat="1" x14ac:dyDescent="0.25">
      <c r="A44" s="85" t="s">
        <v>161</v>
      </c>
      <c r="B44" s="73" t="s">
        <v>68</v>
      </c>
      <c r="C44" s="76" t="s">
        <v>54</v>
      </c>
      <c r="D44" s="74">
        <v>1</v>
      </c>
      <c r="E44" s="75">
        <v>75</v>
      </c>
      <c r="F44" s="75">
        <v>95</v>
      </c>
      <c r="G44" s="75">
        <v>0</v>
      </c>
      <c r="H44" s="75">
        <v>0</v>
      </c>
      <c r="I44" s="75">
        <f t="shared" si="16"/>
        <v>170</v>
      </c>
      <c r="J44" s="75">
        <f t="shared" si="17"/>
        <v>75</v>
      </c>
      <c r="K44" s="75">
        <f t="shared" si="18"/>
        <v>95</v>
      </c>
      <c r="L44" s="75">
        <f t="shared" si="19"/>
        <v>0</v>
      </c>
      <c r="M44" s="75">
        <f t="shared" si="20"/>
        <v>0</v>
      </c>
      <c r="N44" s="86">
        <f t="shared" si="5"/>
        <v>170</v>
      </c>
      <c r="O44" s="443"/>
      <c r="P44" s="141"/>
      <c r="Q44" s="141"/>
      <c r="R44" s="129"/>
    </row>
    <row r="45" spans="1:18" s="57" customFormat="1" ht="45" x14ac:dyDescent="0.25">
      <c r="A45" s="85" t="s">
        <v>162</v>
      </c>
      <c r="B45" s="73" t="s">
        <v>112</v>
      </c>
      <c r="C45" s="76" t="s">
        <v>13</v>
      </c>
      <c r="D45" s="74">
        <f>40.43-10.75</f>
        <v>29.68</v>
      </c>
      <c r="E45" s="75">
        <v>6</v>
      </c>
      <c r="F45" s="75">
        <v>19.350000000000001</v>
      </c>
      <c r="G45" s="75">
        <v>0</v>
      </c>
      <c r="H45" s="75">
        <v>0</v>
      </c>
      <c r="I45" s="75">
        <f t="shared" si="16"/>
        <v>25.35</v>
      </c>
      <c r="J45" s="75">
        <f t="shared" si="17"/>
        <v>178.07999999999998</v>
      </c>
      <c r="K45" s="75">
        <f t="shared" si="18"/>
        <v>574.30799999999999</v>
      </c>
      <c r="L45" s="75">
        <f t="shared" si="19"/>
        <v>0</v>
      </c>
      <c r="M45" s="75">
        <f t="shared" si="20"/>
        <v>0</v>
      </c>
      <c r="N45" s="86">
        <f t="shared" si="5"/>
        <v>752.38799999999992</v>
      </c>
      <c r="O45" s="443"/>
      <c r="P45" s="141"/>
      <c r="Q45" s="141"/>
      <c r="R45" s="129"/>
    </row>
    <row r="46" spans="1:18" s="57" customFormat="1" ht="30" x14ac:dyDescent="0.25">
      <c r="A46" s="85" t="s">
        <v>163</v>
      </c>
      <c r="B46" s="73" t="s">
        <v>83</v>
      </c>
      <c r="C46" s="76" t="s">
        <v>18</v>
      </c>
      <c r="D46" s="74">
        <f>+Wood!Q48</f>
        <v>110.25</v>
      </c>
      <c r="E46" s="75">
        <v>0.85</v>
      </c>
      <c r="F46" s="75">
        <v>2.0499999999999998</v>
      </c>
      <c r="G46" s="75">
        <v>0</v>
      </c>
      <c r="H46" s="75">
        <v>0</v>
      </c>
      <c r="I46" s="75">
        <f t="shared" si="16"/>
        <v>2.9</v>
      </c>
      <c r="J46" s="75">
        <f t="shared" si="17"/>
        <v>93.712499999999991</v>
      </c>
      <c r="K46" s="75">
        <f t="shared" si="18"/>
        <v>226.01249999999999</v>
      </c>
      <c r="L46" s="75">
        <f t="shared" si="19"/>
        <v>0</v>
      </c>
      <c r="M46" s="75">
        <f t="shared" si="20"/>
        <v>0</v>
      </c>
      <c r="N46" s="86">
        <f t="shared" si="5"/>
        <v>319.72499999999997</v>
      </c>
      <c r="O46" s="443"/>
      <c r="P46" s="141"/>
      <c r="Q46" s="141"/>
      <c r="R46" s="129"/>
    </row>
    <row r="47" spans="1:18" s="57" customFormat="1" ht="30" x14ac:dyDescent="0.25">
      <c r="A47" s="85" t="s">
        <v>164</v>
      </c>
      <c r="B47" s="73" t="s">
        <v>77</v>
      </c>
      <c r="C47" s="76" t="s">
        <v>18</v>
      </c>
      <c r="D47" s="74">
        <f>+Wood!Q45</f>
        <v>156.375</v>
      </c>
      <c r="E47" s="75">
        <v>0.8</v>
      </c>
      <c r="F47" s="75">
        <v>2.0499999999999998</v>
      </c>
      <c r="G47" s="75">
        <v>0</v>
      </c>
      <c r="H47" s="75">
        <v>0</v>
      </c>
      <c r="I47" s="75">
        <f t="shared" si="16"/>
        <v>2.8499999999999996</v>
      </c>
      <c r="J47" s="75">
        <f t="shared" si="17"/>
        <v>125.10000000000001</v>
      </c>
      <c r="K47" s="75">
        <f t="shared" si="18"/>
        <v>320.56874999999997</v>
      </c>
      <c r="L47" s="75">
        <f t="shared" si="19"/>
        <v>0</v>
      </c>
      <c r="M47" s="75">
        <f t="shared" si="20"/>
        <v>0</v>
      </c>
      <c r="N47" s="86">
        <f t="shared" si="5"/>
        <v>445.66874999999999</v>
      </c>
      <c r="O47" s="443"/>
      <c r="P47" s="141"/>
      <c r="Q47" s="141"/>
      <c r="R47" s="129"/>
    </row>
    <row r="48" spans="1:18" s="57" customFormat="1" ht="30" x14ac:dyDescent="0.25">
      <c r="A48" s="85" t="s">
        <v>165</v>
      </c>
      <c r="B48" s="73" t="s">
        <v>84</v>
      </c>
      <c r="C48" s="76" t="s">
        <v>13</v>
      </c>
      <c r="D48" s="74">
        <v>33.44</v>
      </c>
      <c r="E48" s="75">
        <v>7.5</v>
      </c>
      <c r="F48" s="75">
        <v>38.25</v>
      </c>
      <c r="G48" s="75">
        <v>0</v>
      </c>
      <c r="H48" s="75">
        <v>0</v>
      </c>
      <c r="I48" s="75">
        <f t="shared" si="16"/>
        <v>45.75</v>
      </c>
      <c r="J48" s="75">
        <f t="shared" si="17"/>
        <v>250.79999999999998</v>
      </c>
      <c r="K48" s="75">
        <f t="shared" si="18"/>
        <v>1279.08</v>
      </c>
      <c r="L48" s="75">
        <f t="shared" si="19"/>
        <v>0</v>
      </c>
      <c r="M48" s="75">
        <f t="shared" si="20"/>
        <v>0</v>
      </c>
      <c r="N48" s="86">
        <f t="shared" si="5"/>
        <v>1529.8799999999999</v>
      </c>
      <c r="O48" s="443"/>
      <c r="P48" s="141"/>
      <c r="Q48" s="141"/>
      <c r="R48" s="129"/>
    </row>
    <row r="49" spans="1:18" s="57" customFormat="1" ht="45" x14ac:dyDescent="0.25">
      <c r="A49" s="85" t="s">
        <v>166</v>
      </c>
      <c r="B49" s="73" t="s">
        <v>86</v>
      </c>
      <c r="C49" s="76" t="s">
        <v>13</v>
      </c>
      <c r="D49" s="74">
        <v>3.1</v>
      </c>
      <c r="E49" s="75">
        <v>6.5</v>
      </c>
      <c r="F49" s="75">
        <v>18.5</v>
      </c>
      <c r="G49" s="75">
        <v>0</v>
      </c>
      <c r="H49" s="75">
        <v>0</v>
      </c>
      <c r="I49" s="75">
        <f t="shared" si="16"/>
        <v>25</v>
      </c>
      <c r="J49" s="75">
        <f t="shared" si="17"/>
        <v>20.150000000000002</v>
      </c>
      <c r="K49" s="75">
        <f t="shared" si="18"/>
        <v>57.35</v>
      </c>
      <c r="L49" s="75">
        <f t="shared" si="19"/>
        <v>0</v>
      </c>
      <c r="M49" s="75">
        <f t="shared" si="20"/>
        <v>0</v>
      </c>
      <c r="N49" s="86">
        <f t="shared" si="5"/>
        <v>77.5</v>
      </c>
      <c r="O49" s="443"/>
      <c r="P49" s="438"/>
      <c r="Q49" s="141"/>
      <c r="R49" s="129"/>
    </row>
    <row r="50" spans="1:18" s="57" customFormat="1" ht="30.75" thickBot="1" x14ac:dyDescent="0.3">
      <c r="A50" s="79" t="s">
        <v>167</v>
      </c>
      <c r="B50" s="91" t="s">
        <v>100</v>
      </c>
      <c r="C50" s="81" t="s">
        <v>101</v>
      </c>
      <c r="D50" s="82">
        <v>167.2</v>
      </c>
      <c r="E50" s="83">
        <v>0.55000000000000004</v>
      </c>
      <c r="F50" s="83">
        <v>0.75</v>
      </c>
      <c r="G50" s="83">
        <v>0</v>
      </c>
      <c r="H50" s="83">
        <v>0</v>
      </c>
      <c r="I50" s="83">
        <f t="shared" si="16"/>
        <v>1.3</v>
      </c>
      <c r="J50" s="83">
        <f t="shared" si="17"/>
        <v>91.960000000000008</v>
      </c>
      <c r="K50" s="83">
        <f t="shared" si="18"/>
        <v>125.39999999999999</v>
      </c>
      <c r="L50" s="83">
        <f t="shared" si="19"/>
        <v>0</v>
      </c>
      <c r="M50" s="83">
        <f t="shared" si="20"/>
        <v>0</v>
      </c>
      <c r="N50" s="84">
        <f t="shared" si="5"/>
        <v>217.36</v>
      </c>
      <c r="O50" s="443"/>
      <c r="P50" s="141"/>
      <c r="Q50" s="141"/>
      <c r="R50" s="129"/>
    </row>
    <row r="51" spans="1:18" ht="15.75" thickBot="1" x14ac:dyDescent="0.3">
      <c r="A51" s="5" t="s">
        <v>168</v>
      </c>
      <c r="B51" s="354" t="s">
        <v>36</v>
      </c>
      <c r="C51" s="346"/>
      <c r="D51" s="346"/>
      <c r="E51" s="346"/>
      <c r="F51" s="346"/>
      <c r="G51" s="346"/>
      <c r="H51" s="346"/>
      <c r="I51" s="346"/>
      <c r="J51" s="346"/>
      <c r="K51" s="346"/>
      <c r="L51" s="346"/>
      <c r="M51" s="346"/>
      <c r="N51" s="346">
        <f>+SUM(N52:N56)</f>
        <v>2912.2874999999999</v>
      </c>
      <c r="O51" s="346" t="e">
        <f>+N51/#REF!</f>
        <v>#REF!</v>
      </c>
      <c r="P51" s="346"/>
      <c r="Q51" s="346"/>
      <c r="R51" s="347"/>
    </row>
    <row r="52" spans="1:18" s="57" customFormat="1" ht="60" x14ac:dyDescent="0.25">
      <c r="A52" s="77" t="s">
        <v>169</v>
      </c>
      <c r="B52" s="68" t="s">
        <v>87</v>
      </c>
      <c r="C52" s="71" t="s">
        <v>18</v>
      </c>
      <c r="D52" s="69">
        <f>+Wood!Q122</f>
        <v>417.33333333333331</v>
      </c>
      <c r="E52" s="70">
        <v>0.5</v>
      </c>
      <c r="F52" s="70">
        <v>1.9</v>
      </c>
      <c r="G52" s="70">
        <v>0</v>
      </c>
      <c r="H52" s="70">
        <v>0</v>
      </c>
      <c r="I52" s="70">
        <f t="shared" ref="I52:I56" si="21">+E52+F52+G52+H52</f>
        <v>2.4</v>
      </c>
      <c r="J52" s="70">
        <f t="shared" ref="J52:J56" si="22">+E52*D52</f>
        <v>208.66666666666666</v>
      </c>
      <c r="K52" s="70">
        <f t="shared" ref="K52:K56" si="23">+F52*D52</f>
        <v>792.93333333333328</v>
      </c>
      <c r="L52" s="70">
        <f t="shared" ref="L52:L56" si="24">+G52*D52</f>
        <v>0</v>
      </c>
      <c r="M52" s="70">
        <f t="shared" ref="M52:M56" si="25">+H52*D52</f>
        <v>0</v>
      </c>
      <c r="N52" s="78">
        <f t="shared" si="5"/>
        <v>1001.5999999999999</v>
      </c>
      <c r="O52" s="443"/>
      <c r="P52" s="141"/>
      <c r="Q52" s="141"/>
      <c r="R52" s="129"/>
    </row>
    <row r="53" spans="1:18" s="57" customFormat="1" ht="60" x14ac:dyDescent="0.25">
      <c r="A53" s="85" t="s">
        <v>170</v>
      </c>
      <c r="B53" s="73" t="s">
        <v>88</v>
      </c>
      <c r="C53" s="76" t="s">
        <v>18</v>
      </c>
      <c r="D53" s="74">
        <f>+Wood!Q122</f>
        <v>417.33333333333331</v>
      </c>
      <c r="E53" s="75">
        <v>0.2</v>
      </c>
      <c r="F53" s="75">
        <v>0.1</v>
      </c>
      <c r="G53" s="75">
        <v>0</v>
      </c>
      <c r="H53" s="75">
        <v>0</v>
      </c>
      <c r="I53" s="75">
        <f t="shared" si="21"/>
        <v>0.30000000000000004</v>
      </c>
      <c r="J53" s="75">
        <f t="shared" si="22"/>
        <v>83.466666666666669</v>
      </c>
      <c r="K53" s="75">
        <f t="shared" si="23"/>
        <v>41.733333333333334</v>
      </c>
      <c r="L53" s="75">
        <f t="shared" si="24"/>
        <v>0</v>
      </c>
      <c r="M53" s="75">
        <f t="shared" si="25"/>
        <v>0</v>
      </c>
      <c r="N53" s="86">
        <f t="shared" si="5"/>
        <v>125.2</v>
      </c>
      <c r="O53" s="443"/>
      <c r="P53" s="141"/>
      <c r="Q53" s="141"/>
      <c r="R53" s="129"/>
    </row>
    <row r="54" spans="1:18" s="57" customFormat="1" x14ac:dyDescent="0.25">
      <c r="A54" s="85" t="s">
        <v>171</v>
      </c>
      <c r="B54" s="73" t="s">
        <v>98</v>
      </c>
      <c r="C54" s="72" t="s">
        <v>54</v>
      </c>
      <c r="D54" s="74">
        <v>1</v>
      </c>
      <c r="E54" s="75">
        <v>50</v>
      </c>
      <c r="F54" s="75">
        <v>130</v>
      </c>
      <c r="G54" s="75">
        <v>0</v>
      </c>
      <c r="H54" s="75">
        <v>0</v>
      </c>
      <c r="I54" s="75">
        <f t="shared" si="21"/>
        <v>180</v>
      </c>
      <c r="J54" s="75">
        <f t="shared" si="22"/>
        <v>50</v>
      </c>
      <c r="K54" s="75">
        <f t="shared" si="23"/>
        <v>130</v>
      </c>
      <c r="L54" s="75">
        <f t="shared" si="24"/>
        <v>0</v>
      </c>
      <c r="M54" s="75">
        <f t="shared" si="25"/>
        <v>0</v>
      </c>
      <c r="N54" s="86">
        <f t="shared" si="5"/>
        <v>180</v>
      </c>
      <c r="O54" s="443"/>
      <c r="P54" s="141"/>
      <c r="Q54" s="141"/>
      <c r="R54" s="129"/>
    </row>
    <row r="55" spans="1:18" s="57" customFormat="1" ht="30" x14ac:dyDescent="0.25">
      <c r="A55" s="85" t="s">
        <v>172</v>
      </c>
      <c r="B55" s="73" t="s">
        <v>99</v>
      </c>
      <c r="C55" s="76" t="s">
        <v>13</v>
      </c>
      <c r="D55" s="74">
        <v>30.15</v>
      </c>
      <c r="E55" s="75">
        <v>8.5</v>
      </c>
      <c r="F55" s="75">
        <v>38.25</v>
      </c>
      <c r="G55" s="75">
        <v>0</v>
      </c>
      <c r="H55" s="75">
        <v>0</v>
      </c>
      <c r="I55" s="75">
        <f t="shared" si="21"/>
        <v>46.75</v>
      </c>
      <c r="J55" s="75">
        <f t="shared" si="22"/>
        <v>256.27499999999998</v>
      </c>
      <c r="K55" s="75">
        <f t="shared" si="23"/>
        <v>1153.2375</v>
      </c>
      <c r="L55" s="75">
        <f t="shared" si="24"/>
        <v>0</v>
      </c>
      <c r="M55" s="75">
        <f t="shared" si="25"/>
        <v>0</v>
      </c>
      <c r="N55" s="86">
        <f t="shared" si="5"/>
        <v>1409.5124999999998</v>
      </c>
      <c r="O55" s="443"/>
      <c r="P55" s="141"/>
      <c r="Q55" s="141"/>
      <c r="R55" s="129"/>
    </row>
    <row r="56" spans="1:18" s="57" customFormat="1" ht="30.75" thickBot="1" x14ac:dyDescent="0.3">
      <c r="A56" s="79" t="s">
        <v>173</v>
      </c>
      <c r="B56" s="91" t="s">
        <v>100</v>
      </c>
      <c r="C56" s="81" t="s">
        <v>101</v>
      </c>
      <c r="D56" s="82">
        <v>150.75</v>
      </c>
      <c r="E56" s="83">
        <v>0.55000000000000004</v>
      </c>
      <c r="F56" s="83">
        <v>0.75</v>
      </c>
      <c r="G56" s="83">
        <v>0</v>
      </c>
      <c r="H56" s="83">
        <v>0</v>
      </c>
      <c r="I56" s="83">
        <f t="shared" si="21"/>
        <v>1.3</v>
      </c>
      <c r="J56" s="83">
        <f t="shared" si="22"/>
        <v>82.912500000000009</v>
      </c>
      <c r="K56" s="83">
        <f t="shared" si="23"/>
        <v>113.0625</v>
      </c>
      <c r="L56" s="83">
        <f t="shared" si="24"/>
        <v>0</v>
      </c>
      <c r="M56" s="83">
        <f t="shared" si="25"/>
        <v>0</v>
      </c>
      <c r="N56" s="84">
        <f t="shared" si="5"/>
        <v>195.97500000000002</v>
      </c>
      <c r="O56" s="443"/>
      <c r="P56" s="141"/>
      <c r="Q56" s="141"/>
      <c r="R56" s="129"/>
    </row>
    <row r="57" spans="1:18" ht="15.75" thickBot="1" x14ac:dyDescent="0.3">
      <c r="A57" s="5" t="s">
        <v>174</v>
      </c>
      <c r="B57" s="354" t="s">
        <v>37</v>
      </c>
      <c r="C57" s="346"/>
      <c r="D57" s="346"/>
      <c r="E57" s="346"/>
      <c r="F57" s="346"/>
      <c r="G57" s="346"/>
      <c r="H57" s="346"/>
      <c r="I57" s="346"/>
      <c r="J57" s="346"/>
      <c r="K57" s="346"/>
      <c r="L57" s="346"/>
      <c r="M57" s="346"/>
      <c r="N57" s="346">
        <f>SUM(N58:N58)</f>
        <v>589.64100000000008</v>
      </c>
      <c r="O57" s="346" t="e">
        <f>+N57/#REF!</f>
        <v>#REF!</v>
      </c>
      <c r="P57" s="346"/>
      <c r="Q57" s="346"/>
      <c r="R57" s="347"/>
    </row>
    <row r="58" spans="1:18" s="57" customFormat="1" ht="30.75" thickBot="1" x14ac:dyDescent="0.3">
      <c r="A58" s="92" t="s">
        <v>175</v>
      </c>
      <c r="B58" s="93" t="s">
        <v>113</v>
      </c>
      <c r="C58" s="94" t="s">
        <v>13</v>
      </c>
      <c r="D58" s="95">
        <v>23.26</v>
      </c>
      <c r="E58" s="96">
        <v>6</v>
      </c>
      <c r="F58" s="96">
        <v>19.350000000000001</v>
      </c>
      <c r="G58" s="96">
        <v>0</v>
      </c>
      <c r="H58" s="96">
        <v>0</v>
      </c>
      <c r="I58" s="96">
        <f t="shared" ref="I58" si="26">+E58+F58+G58+H58</f>
        <v>25.35</v>
      </c>
      <c r="J58" s="96">
        <f t="shared" ref="J58" si="27">+E58*D58</f>
        <v>139.56</v>
      </c>
      <c r="K58" s="96">
        <f t="shared" ref="K58" si="28">+F58*D58</f>
        <v>450.08100000000007</v>
      </c>
      <c r="L58" s="96">
        <f t="shared" ref="L58" si="29">+G58*D58</f>
        <v>0</v>
      </c>
      <c r="M58" s="96">
        <f t="shared" ref="M58" si="30">+H58*D58</f>
        <v>0</v>
      </c>
      <c r="N58" s="97">
        <f t="shared" si="5"/>
        <v>589.64100000000008</v>
      </c>
      <c r="O58" s="443"/>
      <c r="P58" s="141"/>
      <c r="Q58" s="141"/>
      <c r="R58" s="129"/>
    </row>
    <row r="59" spans="1:18" s="57" customFormat="1" ht="15.75" thickBot="1" x14ac:dyDescent="0.3">
      <c r="A59" s="5" t="s">
        <v>176</v>
      </c>
      <c r="B59" s="354" t="s">
        <v>135</v>
      </c>
      <c r="C59" s="346"/>
      <c r="D59" s="346"/>
      <c r="E59" s="346"/>
      <c r="F59" s="346"/>
      <c r="G59" s="346"/>
      <c r="H59" s="346"/>
      <c r="I59" s="346"/>
      <c r="J59" s="346"/>
      <c r="K59" s="346"/>
      <c r="L59" s="346"/>
      <c r="M59" s="346"/>
      <c r="N59" s="346">
        <f>SUM(N60:N65)</f>
        <v>1382.8154999999999</v>
      </c>
      <c r="O59" s="346" t="e">
        <f>+N59/#REF!</f>
        <v>#REF!</v>
      </c>
      <c r="P59" s="346"/>
      <c r="Q59" s="346"/>
      <c r="R59" s="347"/>
    </row>
    <row r="60" spans="1:18" s="57" customFormat="1" ht="30" x14ac:dyDescent="0.25">
      <c r="A60" s="77" t="s">
        <v>177</v>
      </c>
      <c r="B60" s="68" t="s">
        <v>113</v>
      </c>
      <c r="C60" s="71" t="s">
        <v>13</v>
      </c>
      <c r="D60" s="69">
        <v>8.0299999999999994</v>
      </c>
      <c r="E60" s="70">
        <v>6</v>
      </c>
      <c r="F60" s="70">
        <v>19.350000000000001</v>
      </c>
      <c r="G60" s="70">
        <v>0</v>
      </c>
      <c r="H60" s="70">
        <v>0</v>
      </c>
      <c r="I60" s="70">
        <f t="shared" ref="I60:I65" si="31">+E60+F60+G60+H60</f>
        <v>25.35</v>
      </c>
      <c r="J60" s="70">
        <f t="shared" ref="J60:J65" si="32">+E60*D60</f>
        <v>48.179999999999993</v>
      </c>
      <c r="K60" s="70">
        <f t="shared" ref="K60:K65" si="33">+F60*D60</f>
        <v>155.38050000000001</v>
      </c>
      <c r="L60" s="70">
        <f t="shared" ref="L60:L65" si="34">+G60*D60</f>
        <v>0</v>
      </c>
      <c r="M60" s="70">
        <f t="shared" ref="M60:M65" si="35">+H60*D60</f>
        <v>0</v>
      </c>
      <c r="N60" s="78">
        <f t="shared" ref="N60:N65" si="36">+J60+K60+L60+M60</f>
        <v>203.56049999999999</v>
      </c>
      <c r="O60" s="443"/>
      <c r="P60" s="141"/>
      <c r="Q60" s="141"/>
      <c r="R60" s="129"/>
    </row>
    <row r="61" spans="1:18" s="57" customFormat="1" ht="45" x14ac:dyDescent="0.25">
      <c r="A61" s="85" t="s">
        <v>178</v>
      </c>
      <c r="B61" s="73" t="s">
        <v>277</v>
      </c>
      <c r="C61" s="76" t="s">
        <v>18</v>
      </c>
      <c r="D61" s="74">
        <f>+Wood!Q137</f>
        <v>143.91666666666666</v>
      </c>
      <c r="E61" s="75">
        <v>0.5</v>
      </c>
      <c r="F61" s="75">
        <v>1.9</v>
      </c>
      <c r="G61" s="75">
        <v>0</v>
      </c>
      <c r="H61" s="75">
        <v>0</v>
      </c>
      <c r="I61" s="75">
        <f t="shared" si="31"/>
        <v>2.4</v>
      </c>
      <c r="J61" s="75">
        <f t="shared" si="32"/>
        <v>71.958333333333329</v>
      </c>
      <c r="K61" s="75">
        <f t="shared" si="33"/>
        <v>273.44166666666666</v>
      </c>
      <c r="L61" s="75">
        <f t="shared" si="34"/>
        <v>0</v>
      </c>
      <c r="M61" s="75">
        <f t="shared" si="35"/>
        <v>0</v>
      </c>
      <c r="N61" s="86">
        <f t="shared" si="36"/>
        <v>345.4</v>
      </c>
      <c r="O61" s="443"/>
      <c r="P61" s="141"/>
      <c r="Q61" s="141"/>
      <c r="R61" s="129"/>
    </row>
    <row r="62" spans="1:18" s="57" customFormat="1" ht="45" x14ac:dyDescent="0.25">
      <c r="A62" s="85" t="s">
        <v>179</v>
      </c>
      <c r="B62" s="73" t="s">
        <v>278</v>
      </c>
      <c r="C62" s="72" t="s">
        <v>18</v>
      </c>
      <c r="D62" s="74">
        <f>+Wood!Q137</f>
        <v>143.91666666666666</v>
      </c>
      <c r="E62" s="75">
        <v>0.2</v>
      </c>
      <c r="F62" s="75">
        <v>0.1</v>
      </c>
      <c r="G62" s="75">
        <v>0</v>
      </c>
      <c r="H62" s="75">
        <v>0</v>
      </c>
      <c r="I62" s="75">
        <f t="shared" si="31"/>
        <v>0.30000000000000004</v>
      </c>
      <c r="J62" s="75">
        <f t="shared" si="32"/>
        <v>28.783333333333331</v>
      </c>
      <c r="K62" s="75">
        <f t="shared" si="33"/>
        <v>14.391666666666666</v>
      </c>
      <c r="L62" s="75">
        <f t="shared" si="34"/>
        <v>0</v>
      </c>
      <c r="M62" s="75">
        <f t="shared" si="35"/>
        <v>0</v>
      </c>
      <c r="N62" s="86">
        <f t="shared" si="36"/>
        <v>43.174999999999997</v>
      </c>
      <c r="O62" s="443"/>
      <c r="P62" s="141"/>
      <c r="Q62" s="141"/>
      <c r="R62" s="129"/>
    </row>
    <row r="63" spans="1:18" s="57" customFormat="1" ht="30" x14ac:dyDescent="0.25">
      <c r="A63" s="85" t="s">
        <v>180</v>
      </c>
      <c r="B63" s="73" t="s">
        <v>56</v>
      </c>
      <c r="C63" s="76" t="s">
        <v>13</v>
      </c>
      <c r="D63" s="74">
        <v>8.4600000000000009</v>
      </c>
      <c r="E63" s="75">
        <v>5.5</v>
      </c>
      <c r="F63" s="75">
        <v>27.5</v>
      </c>
      <c r="G63" s="75">
        <v>0</v>
      </c>
      <c r="H63" s="75">
        <v>0</v>
      </c>
      <c r="I63" s="75">
        <f t="shared" si="31"/>
        <v>33</v>
      </c>
      <c r="J63" s="75">
        <f t="shared" si="32"/>
        <v>46.53</v>
      </c>
      <c r="K63" s="75">
        <f t="shared" si="33"/>
        <v>232.65000000000003</v>
      </c>
      <c r="L63" s="75">
        <f t="shared" si="34"/>
        <v>0</v>
      </c>
      <c r="M63" s="75">
        <f t="shared" si="35"/>
        <v>0</v>
      </c>
      <c r="N63" s="86">
        <f t="shared" si="36"/>
        <v>279.18000000000006</v>
      </c>
      <c r="O63" s="443"/>
      <c r="P63" s="141"/>
      <c r="Q63" s="141"/>
      <c r="R63" s="129"/>
    </row>
    <row r="64" spans="1:18" s="57" customFormat="1" ht="17.25" x14ac:dyDescent="0.25">
      <c r="A64" s="85" t="s">
        <v>181</v>
      </c>
      <c r="B64" s="73" t="s">
        <v>57</v>
      </c>
      <c r="C64" s="76" t="s">
        <v>13</v>
      </c>
      <c r="D64" s="74">
        <v>8.4600000000000009</v>
      </c>
      <c r="E64" s="75">
        <v>6</v>
      </c>
      <c r="F64" s="75">
        <v>19</v>
      </c>
      <c r="G64" s="75">
        <v>0</v>
      </c>
      <c r="H64" s="75">
        <v>0</v>
      </c>
      <c r="I64" s="75">
        <f t="shared" si="31"/>
        <v>25</v>
      </c>
      <c r="J64" s="75">
        <f t="shared" si="32"/>
        <v>50.760000000000005</v>
      </c>
      <c r="K64" s="75">
        <f t="shared" si="33"/>
        <v>160.74</v>
      </c>
      <c r="L64" s="75">
        <f t="shared" si="34"/>
        <v>0</v>
      </c>
      <c r="M64" s="75">
        <f t="shared" si="35"/>
        <v>0</v>
      </c>
      <c r="N64" s="86">
        <f t="shared" si="36"/>
        <v>211.5</v>
      </c>
      <c r="O64" s="443"/>
      <c r="P64" s="141"/>
      <c r="Q64" s="141"/>
      <c r="R64" s="129"/>
    </row>
    <row r="65" spans="1:18" s="57" customFormat="1" ht="30.75" thickBot="1" x14ac:dyDescent="0.3">
      <c r="A65" s="79" t="s">
        <v>244</v>
      </c>
      <c r="B65" s="80" t="s">
        <v>245</v>
      </c>
      <c r="C65" s="81" t="s">
        <v>54</v>
      </c>
      <c r="D65" s="82">
        <v>1</v>
      </c>
      <c r="E65" s="83">
        <v>60</v>
      </c>
      <c r="F65" s="83">
        <v>240</v>
      </c>
      <c r="G65" s="83">
        <v>0</v>
      </c>
      <c r="H65" s="83">
        <v>0</v>
      </c>
      <c r="I65" s="83">
        <f t="shared" si="31"/>
        <v>300</v>
      </c>
      <c r="J65" s="83">
        <f t="shared" si="32"/>
        <v>60</v>
      </c>
      <c r="K65" s="83">
        <f t="shared" si="33"/>
        <v>240</v>
      </c>
      <c r="L65" s="83">
        <f t="shared" si="34"/>
        <v>0</v>
      </c>
      <c r="M65" s="83">
        <f t="shared" si="35"/>
        <v>0</v>
      </c>
      <c r="N65" s="84">
        <f t="shared" si="36"/>
        <v>300</v>
      </c>
      <c r="O65" s="443"/>
      <c r="P65" s="141"/>
      <c r="Q65" s="141"/>
      <c r="R65" s="129"/>
    </row>
    <row r="66" spans="1:18" ht="15.75" thickBot="1" x14ac:dyDescent="0.3">
      <c r="A66" s="5" t="s">
        <v>182</v>
      </c>
      <c r="B66" s="354" t="s">
        <v>102</v>
      </c>
      <c r="C66" s="346"/>
      <c r="D66" s="346"/>
      <c r="E66" s="346"/>
      <c r="F66" s="346"/>
      <c r="G66" s="346"/>
      <c r="H66" s="346"/>
      <c r="I66" s="346"/>
      <c r="J66" s="346"/>
      <c r="K66" s="346"/>
      <c r="L66" s="346"/>
      <c r="M66" s="346"/>
      <c r="N66" s="346">
        <f>SUM(N67:N71)</f>
        <v>1795.5</v>
      </c>
      <c r="O66" s="346" t="e">
        <f>+N66/#REF!</f>
        <v>#REF!</v>
      </c>
      <c r="P66" s="346"/>
      <c r="Q66" s="346"/>
      <c r="R66" s="347"/>
    </row>
    <row r="67" spans="1:18" s="57" customFormat="1" ht="60" x14ac:dyDescent="0.25">
      <c r="A67" s="77" t="s">
        <v>183</v>
      </c>
      <c r="B67" s="88" t="s">
        <v>104</v>
      </c>
      <c r="C67" s="71" t="s">
        <v>103</v>
      </c>
      <c r="D67" s="69">
        <v>1</v>
      </c>
      <c r="E67" s="70">
        <v>0</v>
      </c>
      <c r="F67" s="70">
        <v>0</v>
      </c>
      <c r="G67" s="70">
        <v>0</v>
      </c>
      <c r="H67" s="70">
        <v>770</v>
      </c>
      <c r="I67" s="70">
        <f t="shared" ref="I67:I71" si="37">+E67+F67+G67+H67</f>
        <v>770</v>
      </c>
      <c r="J67" s="70">
        <f t="shared" ref="J67:J71" si="38">+E67*D67</f>
        <v>0</v>
      </c>
      <c r="K67" s="70">
        <f t="shared" ref="K67:K71" si="39">+F67*D67</f>
        <v>0</v>
      </c>
      <c r="L67" s="70">
        <f t="shared" ref="L67:L71" si="40">+G67*D67</f>
        <v>0</v>
      </c>
      <c r="M67" s="70">
        <f t="shared" ref="M67:M71" si="41">+H67*D67</f>
        <v>770</v>
      </c>
      <c r="N67" s="78">
        <f t="shared" ref="N67:N71" si="42">+J67+K67+L67+M67</f>
        <v>770</v>
      </c>
      <c r="O67" s="443"/>
      <c r="P67" s="141"/>
      <c r="Q67" s="141"/>
      <c r="R67" s="129"/>
    </row>
    <row r="68" spans="1:18" s="57" customFormat="1" ht="60" x14ac:dyDescent="0.25">
      <c r="A68" s="85" t="s">
        <v>184</v>
      </c>
      <c r="B68" s="89" t="s">
        <v>106</v>
      </c>
      <c r="C68" s="76" t="s">
        <v>103</v>
      </c>
      <c r="D68" s="74">
        <v>1</v>
      </c>
      <c r="E68" s="75">
        <v>0</v>
      </c>
      <c r="F68" s="75">
        <v>0</v>
      </c>
      <c r="G68" s="75">
        <v>0</v>
      </c>
      <c r="H68" s="75">
        <v>370</v>
      </c>
      <c r="I68" s="75">
        <f t="shared" si="37"/>
        <v>370</v>
      </c>
      <c r="J68" s="75">
        <f t="shared" si="38"/>
        <v>0</v>
      </c>
      <c r="K68" s="75">
        <f t="shared" si="39"/>
        <v>0</v>
      </c>
      <c r="L68" s="75">
        <f t="shared" si="40"/>
        <v>0</v>
      </c>
      <c r="M68" s="75">
        <f t="shared" si="41"/>
        <v>370</v>
      </c>
      <c r="N68" s="86">
        <f t="shared" si="42"/>
        <v>370</v>
      </c>
      <c r="O68" s="443"/>
      <c r="P68" s="141"/>
      <c r="Q68" s="141"/>
      <c r="R68" s="129"/>
    </row>
    <row r="69" spans="1:18" s="57" customFormat="1" ht="45" x14ac:dyDescent="0.25">
      <c r="A69" s="85" t="s">
        <v>185</v>
      </c>
      <c r="B69" s="89" t="s">
        <v>136</v>
      </c>
      <c r="C69" s="76" t="s">
        <v>103</v>
      </c>
      <c r="D69" s="74">
        <v>1</v>
      </c>
      <c r="E69" s="75">
        <v>0</v>
      </c>
      <c r="F69" s="75">
        <v>0</v>
      </c>
      <c r="G69" s="75">
        <v>0</v>
      </c>
      <c r="H69" s="75">
        <v>225.5</v>
      </c>
      <c r="I69" s="75">
        <f t="shared" si="37"/>
        <v>225.5</v>
      </c>
      <c r="J69" s="75">
        <f t="shared" si="38"/>
        <v>0</v>
      </c>
      <c r="K69" s="75">
        <f t="shared" si="39"/>
        <v>0</v>
      </c>
      <c r="L69" s="75">
        <f t="shared" si="40"/>
        <v>0</v>
      </c>
      <c r="M69" s="75">
        <f t="shared" si="41"/>
        <v>225.5</v>
      </c>
      <c r="N69" s="86">
        <f t="shared" si="42"/>
        <v>225.5</v>
      </c>
      <c r="O69" s="443"/>
      <c r="P69" s="141"/>
      <c r="Q69" s="141"/>
      <c r="R69" s="129"/>
    </row>
    <row r="70" spans="1:18" s="57" customFormat="1" ht="45" x14ac:dyDescent="0.25">
      <c r="A70" s="85" t="s">
        <v>186</v>
      </c>
      <c r="B70" s="89" t="s">
        <v>105</v>
      </c>
      <c r="C70" s="76" t="s">
        <v>103</v>
      </c>
      <c r="D70" s="74">
        <v>1</v>
      </c>
      <c r="E70" s="75">
        <v>0</v>
      </c>
      <c r="F70" s="75">
        <v>0</v>
      </c>
      <c r="G70" s="75">
        <v>0</v>
      </c>
      <c r="H70" s="75">
        <v>315</v>
      </c>
      <c r="I70" s="75">
        <f t="shared" si="37"/>
        <v>315</v>
      </c>
      <c r="J70" s="75">
        <f t="shared" si="38"/>
        <v>0</v>
      </c>
      <c r="K70" s="75">
        <f t="shared" si="39"/>
        <v>0</v>
      </c>
      <c r="L70" s="75">
        <f t="shared" si="40"/>
        <v>0</v>
      </c>
      <c r="M70" s="75">
        <f t="shared" si="41"/>
        <v>315</v>
      </c>
      <c r="N70" s="86">
        <f t="shared" si="42"/>
        <v>315</v>
      </c>
      <c r="O70" s="443"/>
      <c r="P70" s="141"/>
      <c r="Q70" s="141"/>
      <c r="R70" s="129"/>
    </row>
    <row r="71" spans="1:18" s="57" customFormat="1" ht="45.75" thickBot="1" x14ac:dyDescent="0.3">
      <c r="A71" s="133" t="s">
        <v>249</v>
      </c>
      <c r="B71" s="102" t="s">
        <v>250</v>
      </c>
      <c r="C71" s="134" t="s">
        <v>103</v>
      </c>
      <c r="D71" s="135">
        <v>1</v>
      </c>
      <c r="E71" s="106">
        <v>0</v>
      </c>
      <c r="F71" s="106">
        <v>0</v>
      </c>
      <c r="G71" s="106">
        <v>0</v>
      </c>
      <c r="H71" s="106">
        <v>115</v>
      </c>
      <c r="I71" s="106">
        <f t="shared" si="37"/>
        <v>115</v>
      </c>
      <c r="J71" s="106">
        <f t="shared" si="38"/>
        <v>0</v>
      </c>
      <c r="K71" s="106">
        <f t="shared" si="39"/>
        <v>0</v>
      </c>
      <c r="L71" s="106">
        <f t="shared" si="40"/>
        <v>0</v>
      </c>
      <c r="M71" s="106">
        <f t="shared" si="41"/>
        <v>115</v>
      </c>
      <c r="N71" s="108">
        <f t="shared" si="42"/>
        <v>115</v>
      </c>
      <c r="O71" s="443"/>
      <c r="P71" s="141"/>
      <c r="Q71" s="141"/>
      <c r="R71" s="129"/>
    </row>
    <row r="72" spans="1:18" ht="15.75" thickBot="1" x14ac:dyDescent="0.3">
      <c r="A72" s="5" t="s">
        <v>187</v>
      </c>
      <c r="B72" s="354" t="s">
        <v>107</v>
      </c>
      <c r="C72" s="346"/>
      <c r="D72" s="346"/>
      <c r="E72" s="346"/>
      <c r="F72" s="346"/>
      <c r="G72" s="346"/>
      <c r="H72" s="346"/>
      <c r="I72" s="346"/>
      <c r="J72" s="346"/>
      <c r="K72" s="346"/>
      <c r="L72" s="346"/>
      <c r="M72" s="346"/>
      <c r="N72" s="346">
        <f>SUM(N73:N74)</f>
        <v>700</v>
      </c>
      <c r="O72" s="346" t="e">
        <f>+N72/#REF!</f>
        <v>#REF!</v>
      </c>
      <c r="P72" s="346"/>
      <c r="Q72" s="346"/>
      <c r="R72" s="347"/>
    </row>
    <row r="73" spans="1:18" s="57" customFormat="1" x14ac:dyDescent="0.25">
      <c r="A73" s="77" t="s">
        <v>188</v>
      </c>
      <c r="B73" s="90" t="s">
        <v>108</v>
      </c>
      <c r="C73" s="67" t="s">
        <v>54</v>
      </c>
      <c r="D73" s="69">
        <v>1</v>
      </c>
      <c r="E73" s="70">
        <v>190</v>
      </c>
      <c r="F73" s="70">
        <v>275</v>
      </c>
      <c r="G73" s="70">
        <v>0</v>
      </c>
      <c r="H73" s="70">
        <v>0</v>
      </c>
      <c r="I73" s="70">
        <f>+E73+F73+G73+H73</f>
        <v>465</v>
      </c>
      <c r="J73" s="70">
        <f>+E73*D73</f>
        <v>190</v>
      </c>
      <c r="K73" s="70">
        <f>+F73*D73</f>
        <v>275</v>
      </c>
      <c r="L73" s="70">
        <f>+G73*D73</f>
        <v>0</v>
      </c>
      <c r="M73" s="70">
        <f>+H73*D73</f>
        <v>0</v>
      </c>
      <c r="N73" s="78">
        <f t="shared" si="5"/>
        <v>465</v>
      </c>
      <c r="O73" s="443"/>
      <c r="P73" s="141"/>
      <c r="Q73" s="141"/>
      <c r="R73" s="129"/>
    </row>
    <row r="74" spans="1:18" s="57" customFormat="1" ht="15.75" thickBot="1" x14ac:dyDescent="0.3">
      <c r="A74" s="79" t="s">
        <v>189</v>
      </c>
      <c r="B74" s="99" t="s">
        <v>109</v>
      </c>
      <c r="C74" s="81" t="s">
        <v>15</v>
      </c>
      <c r="D74" s="82">
        <v>1</v>
      </c>
      <c r="E74" s="83">
        <v>30</v>
      </c>
      <c r="F74" s="83">
        <v>205</v>
      </c>
      <c r="G74" s="83">
        <v>0</v>
      </c>
      <c r="H74" s="83">
        <v>0</v>
      </c>
      <c r="I74" s="83">
        <f>+E74+F74+G74+H74</f>
        <v>235</v>
      </c>
      <c r="J74" s="83">
        <f>+E74*D74</f>
        <v>30</v>
      </c>
      <c r="K74" s="83">
        <f>+F74*D74</f>
        <v>205</v>
      </c>
      <c r="L74" s="83">
        <f>+G74*D74</f>
        <v>0</v>
      </c>
      <c r="M74" s="83">
        <f>+H74*D74</f>
        <v>0</v>
      </c>
      <c r="N74" s="84">
        <f t="shared" si="5"/>
        <v>235</v>
      </c>
      <c r="O74" s="443"/>
      <c r="P74" s="141"/>
      <c r="Q74" s="141"/>
      <c r="R74" s="129"/>
    </row>
    <row r="75" spans="1:18" s="57" customFormat="1" ht="15.75" thickBot="1" x14ac:dyDescent="0.3">
      <c r="A75" s="5" t="s">
        <v>190</v>
      </c>
      <c r="B75" s="354" t="s">
        <v>251</v>
      </c>
      <c r="C75" s="346"/>
      <c r="D75" s="346"/>
      <c r="E75" s="346"/>
      <c r="F75" s="346"/>
      <c r="G75" s="346"/>
      <c r="H75" s="346"/>
      <c r="I75" s="346"/>
      <c r="J75" s="346"/>
      <c r="K75" s="346"/>
      <c r="L75" s="346"/>
      <c r="M75" s="346"/>
      <c r="N75" s="346">
        <f>SUM(N76:N79)</f>
        <v>1192.375</v>
      </c>
      <c r="O75" s="346" t="e">
        <f>+N75/#REF!</f>
        <v>#REF!</v>
      </c>
      <c r="P75" s="346"/>
      <c r="Q75" s="346"/>
      <c r="R75" s="347"/>
    </row>
    <row r="76" spans="1:18" s="57" customFormat="1" ht="45" x14ac:dyDescent="0.25">
      <c r="A76" s="77" t="s">
        <v>191</v>
      </c>
      <c r="B76" s="88" t="s">
        <v>253</v>
      </c>
      <c r="C76" s="67" t="s">
        <v>54</v>
      </c>
      <c r="D76" s="69">
        <v>1</v>
      </c>
      <c r="E76" s="113">
        <v>120</v>
      </c>
      <c r="F76" s="113">
        <v>155</v>
      </c>
      <c r="G76" s="113">
        <v>0</v>
      </c>
      <c r="H76" s="70">
        <v>0</v>
      </c>
      <c r="I76" s="70">
        <f>+E76+F76+G76+H76</f>
        <v>275</v>
      </c>
      <c r="J76" s="70">
        <f>+E76*D76</f>
        <v>120</v>
      </c>
      <c r="K76" s="70">
        <f>+F76*D76</f>
        <v>155</v>
      </c>
      <c r="L76" s="70">
        <f>+G76*D76</f>
        <v>0</v>
      </c>
      <c r="M76" s="70">
        <f>+H76*D76</f>
        <v>0</v>
      </c>
      <c r="N76" s="78">
        <f t="shared" ref="N76:N77" si="43">+J76+K76+L76+M76</f>
        <v>275</v>
      </c>
      <c r="O76" s="443"/>
      <c r="P76" s="141"/>
      <c r="Q76" s="141"/>
      <c r="R76" s="129"/>
    </row>
    <row r="77" spans="1:18" s="57" customFormat="1" ht="30" x14ac:dyDescent="0.25">
      <c r="A77" s="85" t="s">
        <v>252</v>
      </c>
      <c r="B77" s="73" t="s">
        <v>258</v>
      </c>
      <c r="C77" s="72" t="s">
        <v>15</v>
      </c>
      <c r="D77" s="74">
        <v>1</v>
      </c>
      <c r="E77" s="75">
        <v>60</v>
      </c>
      <c r="F77" s="75">
        <v>250</v>
      </c>
      <c r="G77" s="75">
        <v>0</v>
      </c>
      <c r="H77" s="75">
        <v>0</v>
      </c>
      <c r="I77" s="75">
        <f>+E77+F77+G77+H77</f>
        <v>310</v>
      </c>
      <c r="J77" s="75">
        <f>+E77*D77</f>
        <v>60</v>
      </c>
      <c r="K77" s="75">
        <f>+F77*D77</f>
        <v>250</v>
      </c>
      <c r="L77" s="75">
        <f>+G77*D77</f>
        <v>0</v>
      </c>
      <c r="M77" s="75">
        <f>+H77*D77</f>
        <v>0</v>
      </c>
      <c r="N77" s="86">
        <f t="shared" si="43"/>
        <v>310</v>
      </c>
      <c r="O77" s="443"/>
      <c r="P77" s="141"/>
      <c r="Q77" s="141"/>
      <c r="R77" s="129"/>
    </row>
    <row r="78" spans="1:18" s="57" customFormat="1" ht="30" x14ac:dyDescent="0.25">
      <c r="A78" s="133" t="s">
        <v>254</v>
      </c>
      <c r="B78" s="109" t="s">
        <v>256</v>
      </c>
      <c r="C78" s="134" t="s">
        <v>13</v>
      </c>
      <c r="D78" s="74">
        <v>10.75</v>
      </c>
      <c r="E78" s="75">
        <v>5.5</v>
      </c>
      <c r="F78" s="75">
        <v>24.5</v>
      </c>
      <c r="G78" s="75">
        <v>0</v>
      </c>
      <c r="H78" s="75">
        <v>0</v>
      </c>
      <c r="I78" s="75">
        <f t="shared" ref="I78" si="44">+E78+F78+G78+H78</f>
        <v>30</v>
      </c>
      <c r="J78" s="75">
        <f>+E78*D78</f>
        <v>59.125</v>
      </c>
      <c r="K78" s="75">
        <f>+F78*D78</f>
        <v>263.375</v>
      </c>
      <c r="L78" s="75">
        <f>+G78*D78</f>
        <v>0</v>
      </c>
      <c r="M78" s="75">
        <f>+H78*D78</f>
        <v>0</v>
      </c>
      <c r="N78" s="86">
        <f t="shared" ref="N78" si="45">+J78+K78+L78+M78</f>
        <v>322.5</v>
      </c>
      <c r="O78" s="443"/>
      <c r="P78" s="141"/>
      <c r="Q78" s="141"/>
      <c r="R78" s="129"/>
    </row>
    <row r="79" spans="1:18" s="57" customFormat="1" ht="18" thickBot="1" x14ac:dyDescent="0.3">
      <c r="A79" s="79" t="s">
        <v>255</v>
      </c>
      <c r="B79" s="99" t="s">
        <v>257</v>
      </c>
      <c r="C79" s="134" t="s">
        <v>13</v>
      </c>
      <c r="D79" s="82">
        <f>+D78</f>
        <v>10.75</v>
      </c>
      <c r="E79" s="75">
        <v>6</v>
      </c>
      <c r="F79" s="75">
        <v>20.5</v>
      </c>
      <c r="G79" s="75">
        <v>0</v>
      </c>
      <c r="H79" s="75">
        <v>0</v>
      </c>
      <c r="I79" s="75">
        <f t="shared" ref="I79" si="46">+E79+F79+G79+H79</f>
        <v>26.5</v>
      </c>
      <c r="J79" s="75">
        <f>+E79*D79</f>
        <v>64.5</v>
      </c>
      <c r="K79" s="75">
        <f>+F79*D79</f>
        <v>220.375</v>
      </c>
      <c r="L79" s="75">
        <f>+G79*D79</f>
        <v>0</v>
      </c>
      <c r="M79" s="75">
        <f>+H79*D79</f>
        <v>0</v>
      </c>
      <c r="N79" s="86">
        <f t="shared" ref="N79" si="47">+J79+K79+L79+M79</f>
        <v>284.875</v>
      </c>
      <c r="O79" s="443"/>
      <c r="P79" s="141"/>
      <c r="Q79" s="141"/>
      <c r="R79" s="129"/>
    </row>
    <row r="80" spans="1:18" ht="15.75" thickBot="1" x14ac:dyDescent="0.3">
      <c r="A80" s="5" t="s">
        <v>259</v>
      </c>
      <c r="B80" s="354" t="s">
        <v>242</v>
      </c>
      <c r="C80" s="346"/>
      <c r="D80" s="346"/>
      <c r="E80" s="346"/>
      <c r="F80" s="346"/>
      <c r="G80" s="346"/>
      <c r="H80" s="346"/>
      <c r="I80" s="346"/>
      <c r="J80" s="346"/>
      <c r="K80" s="346"/>
      <c r="L80" s="346"/>
      <c r="M80" s="346"/>
      <c r="N80" s="346">
        <f>SUM(N81)</f>
        <v>13.141499999999999</v>
      </c>
      <c r="O80" s="346" t="e">
        <f>+N80/#REF!</f>
        <v>#REF!</v>
      </c>
      <c r="P80" s="346"/>
      <c r="Q80" s="346"/>
      <c r="R80" s="347"/>
    </row>
    <row r="81" spans="1:18" s="57" customFormat="1" ht="18" thickBot="1" x14ac:dyDescent="0.3">
      <c r="A81" s="92" t="s">
        <v>260</v>
      </c>
      <c r="B81" s="111" t="s">
        <v>243</v>
      </c>
      <c r="C81" s="94" t="s">
        <v>13</v>
      </c>
      <c r="D81" s="95">
        <v>87.61</v>
      </c>
      <c r="E81" s="96">
        <v>0.15</v>
      </c>
      <c r="F81" s="96">
        <v>0</v>
      </c>
      <c r="G81" s="96">
        <v>0</v>
      </c>
      <c r="H81" s="96">
        <v>0</v>
      </c>
      <c r="I81" s="96">
        <f>+E81+F81+G81+H81</f>
        <v>0.15</v>
      </c>
      <c r="J81" s="96">
        <f>+E81*D81</f>
        <v>13.141499999999999</v>
      </c>
      <c r="K81" s="96">
        <f>+F81*D81</f>
        <v>0</v>
      </c>
      <c r="L81" s="96">
        <f>+G81*D81</f>
        <v>0</v>
      </c>
      <c r="M81" s="96">
        <f>+H81*D81</f>
        <v>0</v>
      </c>
      <c r="N81" s="97">
        <f t="shared" si="5"/>
        <v>13.141499999999999</v>
      </c>
      <c r="O81" s="444"/>
      <c r="P81" s="198"/>
      <c r="Q81" s="198"/>
      <c r="R81" s="132"/>
    </row>
    <row r="82" spans="1:18" x14ac:dyDescent="0.25">
      <c r="C82" s="7"/>
      <c r="D82" s="8"/>
      <c r="E82" s="10"/>
      <c r="F82" s="10"/>
      <c r="G82" s="10"/>
      <c r="H82" s="10"/>
      <c r="I82" s="9"/>
      <c r="J82" s="9"/>
      <c r="K82" s="9"/>
      <c r="L82" s="9"/>
      <c r="M82" s="9"/>
      <c r="N82" s="9"/>
    </row>
    <row r="83" spans="1:18" s="55" customFormat="1" x14ac:dyDescent="0.25">
      <c r="A83"/>
      <c r="B83"/>
      <c r="C83" s="7"/>
      <c r="D83" s="8"/>
      <c r="E83" s="10"/>
      <c r="F83" s="10"/>
      <c r="G83" s="10"/>
      <c r="H83" s="10"/>
      <c r="I83" s="9"/>
      <c r="J83" s="9"/>
      <c r="K83" s="9"/>
      <c r="L83" s="9"/>
      <c r="M83" s="9"/>
      <c r="N83" s="9"/>
      <c r="P83"/>
    </row>
    <row r="84" spans="1:18" s="55" customFormat="1" hidden="1" x14ac:dyDescent="0.25">
      <c r="A84"/>
      <c r="B84"/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9"/>
      <c r="P84"/>
    </row>
    <row r="85" spans="1:18" s="55" customFormat="1" hidden="1" x14ac:dyDescent="0.25">
      <c r="A85"/>
      <c r="B85"/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9"/>
      <c r="P85"/>
    </row>
    <row r="86" spans="1:18" s="55" customFormat="1" hidden="1" x14ac:dyDescent="0.25">
      <c r="A86"/>
      <c r="B86"/>
      <c r="C86" s="7"/>
      <c r="D86" s="8"/>
      <c r="E86" s="10"/>
      <c r="F86" s="10"/>
      <c r="G86" s="10"/>
      <c r="H86" s="10"/>
      <c r="I86" s="9"/>
      <c r="J86" s="9">
        <f>+J27+J28+J30+J31+J32+J33+J35+J37+J38+J39+J40+J42+J43+J44+J45+J46+J47+J48+J49+J50+J52+J53+J54+J55+J56+J58+J60+J61+J62+J63+I70+J81</f>
        <v>3767.0915000000005</v>
      </c>
      <c r="K86" s="9"/>
      <c r="L86" s="9"/>
      <c r="M86" s="9"/>
      <c r="N86" s="9"/>
      <c r="P86"/>
    </row>
    <row r="87" spans="1:18" s="55" customFormat="1" hidden="1" x14ac:dyDescent="0.25">
      <c r="A87"/>
      <c r="B87"/>
      <c r="C87" s="7"/>
      <c r="D87" s="8"/>
      <c r="E87" s="10"/>
      <c r="F87" s="10"/>
      <c r="G87" s="10"/>
      <c r="H87" s="10"/>
      <c r="I87" s="9">
        <f>0.9*J87</f>
        <v>1959.44625</v>
      </c>
      <c r="J87" s="9">
        <f>+J27+J30+J31+J35+J37+J38+J42+J43+J46+J47+J52+J53+J61+J62+I70</f>
        <v>2177.1624999999999</v>
      </c>
      <c r="K87" s="9"/>
      <c r="L87" s="9"/>
      <c r="M87" s="9"/>
      <c r="N87" s="9"/>
      <c r="P87"/>
    </row>
    <row r="88" spans="1:18" s="55" customFormat="1" hidden="1" x14ac:dyDescent="0.25">
      <c r="A88"/>
      <c r="B88"/>
      <c r="C88" s="7"/>
      <c r="D88" s="8"/>
      <c r="E88" s="10"/>
      <c r="F88" s="10"/>
      <c r="G88" s="10"/>
      <c r="H88" s="10"/>
      <c r="I88" s="9"/>
      <c r="J88" s="65">
        <f>+J86+I87</f>
        <v>5726.5377500000004</v>
      </c>
      <c r="K88" s="9"/>
      <c r="L88" s="9"/>
      <c r="M88" s="9"/>
      <c r="N88" s="9"/>
      <c r="P88"/>
    </row>
    <row r="89" spans="1:18" s="55" customFormat="1" hidden="1" x14ac:dyDescent="0.25">
      <c r="A89"/>
      <c r="B89"/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  <c r="P89"/>
    </row>
    <row r="90" spans="1:18" s="55" customFormat="1" hidden="1" x14ac:dyDescent="0.25">
      <c r="A90"/>
      <c r="B90"/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  <c r="P90"/>
    </row>
    <row r="91" spans="1:18" s="55" customFormat="1" x14ac:dyDescent="0.25">
      <c r="A91"/>
      <c r="B91"/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  <c r="P91"/>
    </row>
    <row r="92" spans="1:18" s="55" customFormat="1" x14ac:dyDescent="0.25">
      <c r="A92"/>
      <c r="B92"/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  <c r="P92"/>
    </row>
    <row r="93" spans="1:18" s="55" customFormat="1" x14ac:dyDescent="0.25">
      <c r="A93"/>
      <c r="B93"/>
      <c r="C93" s="7"/>
      <c r="D93" s="8"/>
      <c r="E93" s="10"/>
      <c r="F93" s="10"/>
      <c r="G93" s="10"/>
      <c r="H93" s="10"/>
      <c r="I93" s="9"/>
      <c r="J93" s="9"/>
      <c r="K93" s="9"/>
      <c r="L93" s="9"/>
      <c r="M93" s="9"/>
      <c r="N93" s="9"/>
      <c r="P93"/>
    </row>
    <row r="94" spans="1:18" s="55" customFormat="1" x14ac:dyDescent="0.25">
      <c r="A94"/>
      <c r="B94"/>
      <c r="C94" s="7"/>
      <c r="D94" s="8"/>
      <c r="E94" s="10"/>
      <c r="F94" s="10"/>
      <c r="G94" s="10"/>
      <c r="H94" s="10"/>
      <c r="I94" s="9"/>
      <c r="J94" s="9"/>
      <c r="K94" s="9"/>
      <c r="L94" s="9"/>
      <c r="M94" s="9"/>
      <c r="N94" s="9"/>
      <c r="P94"/>
    </row>
  </sheetData>
  <mergeCells count="27">
    <mergeCell ref="B41:R41"/>
    <mergeCell ref="B51:R51"/>
    <mergeCell ref="B57:R57"/>
    <mergeCell ref="B59:R59"/>
    <mergeCell ref="B66:R66"/>
    <mergeCell ref="P22:R22"/>
    <mergeCell ref="P23:P24"/>
    <mergeCell ref="Q23:Q24"/>
    <mergeCell ref="R23:R24"/>
    <mergeCell ref="P25:R25"/>
    <mergeCell ref="B72:R72"/>
    <mergeCell ref="B75:R75"/>
    <mergeCell ref="B80:R80"/>
    <mergeCell ref="A22:N22"/>
    <mergeCell ref="A23:A24"/>
    <mergeCell ref="B23:B24"/>
    <mergeCell ref="C23:C24"/>
    <mergeCell ref="D23:D24"/>
    <mergeCell ref="E23:I23"/>
    <mergeCell ref="J23:N23"/>
    <mergeCell ref="A25:N25"/>
    <mergeCell ref="B26:R26"/>
    <mergeCell ref="B29:R29"/>
    <mergeCell ref="B36:R36"/>
    <mergeCell ref="A1:N1"/>
    <mergeCell ref="A2:N2"/>
    <mergeCell ref="A19:R19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94"/>
  <sheetViews>
    <sheetView showGridLines="0" topLeftCell="A10" zoomScale="90" zoomScaleNormal="90" workbookViewId="0">
      <selection activeCell="P22" sqref="P22:R25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11.42578125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42.4257812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237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392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1" spans="1:18" ht="15.75" thickBot="1" x14ac:dyDescent="0.3"/>
    <row r="22" spans="1:18" ht="16.5" thickBot="1" x14ac:dyDescent="0.3">
      <c r="A22" s="311" t="s">
        <v>1</v>
      </c>
      <c r="B22" s="312"/>
      <c r="C22" s="312"/>
      <c r="D22" s="312"/>
      <c r="E22" s="312"/>
      <c r="F22" s="312"/>
      <c r="G22" s="312"/>
      <c r="H22" s="312"/>
      <c r="I22" s="312"/>
      <c r="J22" s="312"/>
      <c r="K22" s="312"/>
      <c r="L22" s="312"/>
      <c r="M22" s="312"/>
      <c r="N22" s="313"/>
      <c r="P22" s="328" t="s">
        <v>280</v>
      </c>
      <c r="Q22" s="329"/>
      <c r="R22" s="330"/>
    </row>
    <row r="23" spans="1:18" x14ac:dyDescent="0.25">
      <c r="A23" s="314" t="s">
        <v>14</v>
      </c>
      <c r="B23" s="316" t="s">
        <v>2</v>
      </c>
      <c r="C23" s="316" t="s">
        <v>3</v>
      </c>
      <c r="D23" s="318" t="s">
        <v>4</v>
      </c>
      <c r="E23" s="320" t="s">
        <v>5</v>
      </c>
      <c r="F23" s="321"/>
      <c r="G23" s="321"/>
      <c r="H23" s="321"/>
      <c r="I23" s="321"/>
      <c r="J23" s="314" t="s">
        <v>6</v>
      </c>
      <c r="K23" s="316"/>
      <c r="L23" s="316"/>
      <c r="M23" s="316"/>
      <c r="N23" s="322"/>
      <c r="P23" s="334" t="s">
        <v>285</v>
      </c>
      <c r="Q23" s="316" t="s">
        <v>3</v>
      </c>
      <c r="R23" s="322" t="s">
        <v>4</v>
      </c>
    </row>
    <row r="24" spans="1:18" ht="26.25" thickBot="1" x14ac:dyDescent="0.3">
      <c r="A24" s="315"/>
      <c r="B24" s="317"/>
      <c r="C24" s="317"/>
      <c r="D24" s="319"/>
      <c r="E24" s="1" t="s">
        <v>7</v>
      </c>
      <c r="F24" s="2" t="s">
        <v>8</v>
      </c>
      <c r="G24" s="2" t="s">
        <v>9</v>
      </c>
      <c r="H24" s="2" t="s">
        <v>10</v>
      </c>
      <c r="I24" s="3" t="s">
        <v>11</v>
      </c>
      <c r="J24" s="1" t="s">
        <v>7</v>
      </c>
      <c r="K24" s="2" t="s">
        <v>8</v>
      </c>
      <c r="L24" s="2" t="s">
        <v>9</v>
      </c>
      <c r="M24" s="2" t="s">
        <v>10</v>
      </c>
      <c r="N24" s="4" t="s">
        <v>12</v>
      </c>
      <c r="P24" s="335"/>
      <c r="Q24" s="317"/>
      <c r="R24" s="336"/>
    </row>
    <row r="25" spans="1:18" ht="8.25" customHeight="1" thickBot="1" x14ac:dyDescent="0.3">
      <c r="A25" s="325"/>
      <c r="B25" s="326"/>
      <c r="C25" s="326"/>
      <c r="D25" s="326"/>
      <c r="E25" s="326"/>
      <c r="F25" s="326"/>
      <c r="G25" s="326"/>
      <c r="H25" s="326"/>
      <c r="I25" s="326"/>
      <c r="J25" s="326"/>
      <c r="K25" s="326"/>
      <c r="L25" s="326"/>
      <c r="M25" s="326"/>
      <c r="N25" s="327"/>
      <c r="P25" s="331"/>
      <c r="Q25" s="332"/>
      <c r="R25" s="333"/>
    </row>
    <row r="26" spans="1:18" ht="15.75" thickBot="1" x14ac:dyDescent="0.3">
      <c r="A26" s="5" t="s">
        <v>143</v>
      </c>
      <c r="B26" s="354" t="s">
        <v>16</v>
      </c>
      <c r="C26" s="346"/>
      <c r="D26" s="346"/>
      <c r="E26" s="346"/>
      <c r="F26" s="346"/>
      <c r="G26" s="346"/>
      <c r="H26" s="346"/>
      <c r="I26" s="346"/>
      <c r="J26" s="346"/>
      <c r="K26" s="346"/>
      <c r="L26" s="346"/>
      <c r="M26" s="346"/>
      <c r="N26" s="346"/>
      <c r="O26" s="346"/>
      <c r="P26" s="346"/>
      <c r="Q26" s="346"/>
      <c r="R26" s="347"/>
    </row>
    <row r="27" spans="1:18" s="57" customFormat="1" ht="30" x14ac:dyDescent="0.25">
      <c r="A27" s="133" t="s">
        <v>144</v>
      </c>
      <c r="B27" s="109" t="s">
        <v>110</v>
      </c>
      <c r="C27" s="427" t="s">
        <v>18</v>
      </c>
      <c r="D27" s="135">
        <f>+Wood!Q69</f>
        <v>183.75</v>
      </c>
      <c r="E27" s="106">
        <v>0.5</v>
      </c>
      <c r="F27" s="106">
        <v>1.9</v>
      </c>
      <c r="G27" s="106">
        <v>0</v>
      </c>
      <c r="H27" s="106">
        <v>0</v>
      </c>
      <c r="I27" s="106">
        <f t="shared" ref="I27:I28" si="0">+E27+F27+G27+H27</f>
        <v>2.4</v>
      </c>
      <c r="J27" s="106">
        <f t="shared" ref="J27:J28" si="1">+E27*D27</f>
        <v>91.875</v>
      </c>
      <c r="K27" s="106">
        <f t="shared" ref="K27:K28" si="2">+F27*D27</f>
        <v>349.125</v>
      </c>
      <c r="L27" s="106">
        <f t="shared" ref="L27:L28" si="3">+G27*D27</f>
        <v>0</v>
      </c>
      <c r="M27" s="106">
        <f t="shared" ref="M27:M28" si="4">+H27*D27</f>
        <v>0</v>
      </c>
      <c r="N27" s="108">
        <f t="shared" ref="N27:N81" si="5">+J27+K27+L27+M27</f>
        <v>441</v>
      </c>
      <c r="O27" s="443"/>
      <c r="P27" s="442"/>
      <c r="Q27" s="442"/>
      <c r="R27" s="157"/>
    </row>
    <row r="28" spans="1:18" s="57" customFormat="1" ht="30.75" thickBot="1" x14ac:dyDescent="0.3">
      <c r="A28" s="79" t="s">
        <v>145</v>
      </c>
      <c r="B28" s="80" t="s">
        <v>111</v>
      </c>
      <c r="C28" s="81" t="s">
        <v>18</v>
      </c>
      <c r="D28" s="82">
        <f>+D27</f>
        <v>183.75</v>
      </c>
      <c r="E28" s="83">
        <v>0.2</v>
      </c>
      <c r="F28" s="83">
        <v>0.1</v>
      </c>
      <c r="G28" s="83">
        <v>0</v>
      </c>
      <c r="H28" s="83">
        <v>0</v>
      </c>
      <c r="I28" s="83">
        <f t="shared" si="0"/>
        <v>0.30000000000000004</v>
      </c>
      <c r="J28" s="83">
        <f t="shared" si="1"/>
        <v>36.75</v>
      </c>
      <c r="K28" s="83">
        <f t="shared" si="2"/>
        <v>18.375</v>
      </c>
      <c r="L28" s="83">
        <f t="shared" si="3"/>
        <v>0</v>
      </c>
      <c r="M28" s="83">
        <f t="shared" si="4"/>
        <v>0</v>
      </c>
      <c r="N28" s="84">
        <f t="shared" si="5"/>
        <v>55.125</v>
      </c>
      <c r="O28" s="443"/>
      <c r="P28" s="141"/>
      <c r="Q28" s="141"/>
      <c r="R28" s="129"/>
    </row>
    <row r="29" spans="1:18" ht="15.75" thickBot="1" x14ac:dyDescent="0.3">
      <c r="A29" s="5" t="s">
        <v>146</v>
      </c>
      <c r="B29" s="354" t="s">
        <v>38</v>
      </c>
      <c r="C29" s="346"/>
      <c r="D29" s="346"/>
      <c r="E29" s="346"/>
      <c r="F29" s="346"/>
      <c r="G29" s="346"/>
      <c r="H29" s="346"/>
      <c r="I29" s="346"/>
      <c r="J29" s="346"/>
      <c r="K29" s="346"/>
      <c r="L29" s="346"/>
      <c r="M29" s="346"/>
      <c r="N29" s="346">
        <f>SUM(N30:N35)</f>
        <v>3134.8899999999994</v>
      </c>
      <c r="O29" s="346" t="e">
        <f>+N29/#REF!</f>
        <v>#REF!</v>
      </c>
      <c r="P29" s="346"/>
      <c r="Q29" s="346"/>
      <c r="R29" s="347"/>
    </row>
    <row r="30" spans="1:18" s="57" customFormat="1" ht="45" x14ac:dyDescent="0.25">
      <c r="A30" s="77" t="s">
        <v>147</v>
      </c>
      <c r="B30" s="68" t="s">
        <v>265</v>
      </c>
      <c r="C30" s="71" t="s">
        <v>18</v>
      </c>
      <c r="D30" s="69">
        <f>+Wood!Q70</f>
        <v>546</v>
      </c>
      <c r="E30" s="70">
        <v>0.5</v>
      </c>
      <c r="F30" s="70">
        <v>1.9</v>
      </c>
      <c r="G30" s="70">
        <v>0</v>
      </c>
      <c r="H30" s="70">
        <v>0</v>
      </c>
      <c r="I30" s="70">
        <f t="shared" ref="I30:I35" si="6">+E30+F30+G30+H30</f>
        <v>2.4</v>
      </c>
      <c r="J30" s="70">
        <f t="shared" ref="J30:J35" si="7">+E30*D30</f>
        <v>273</v>
      </c>
      <c r="K30" s="70">
        <f t="shared" ref="K30:K35" si="8">+F30*D30</f>
        <v>1037.3999999999999</v>
      </c>
      <c r="L30" s="70">
        <f t="shared" ref="L30:L35" si="9">+G30*D30</f>
        <v>0</v>
      </c>
      <c r="M30" s="70">
        <f t="shared" ref="M30:M35" si="10">+H30*D30</f>
        <v>0</v>
      </c>
      <c r="N30" s="78">
        <f t="shared" si="5"/>
        <v>1310.3999999999999</v>
      </c>
      <c r="O30" s="443"/>
      <c r="P30" s="141"/>
      <c r="Q30" s="141"/>
      <c r="R30" s="129"/>
    </row>
    <row r="31" spans="1:18" s="57" customFormat="1" ht="45" x14ac:dyDescent="0.25">
      <c r="A31" s="85" t="s">
        <v>148</v>
      </c>
      <c r="B31" s="73" t="s">
        <v>266</v>
      </c>
      <c r="C31" s="72" t="s">
        <v>18</v>
      </c>
      <c r="D31" s="74">
        <f>+Wood!Q70</f>
        <v>546</v>
      </c>
      <c r="E31" s="75">
        <v>0.2</v>
      </c>
      <c r="F31" s="75">
        <v>0.1</v>
      </c>
      <c r="G31" s="75">
        <v>0</v>
      </c>
      <c r="H31" s="75">
        <v>0</v>
      </c>
      <c r="I31" s="75">
        <f t="shared" si="6"/>
        <v>0.30000000000000004</v>
      </c>
      <c r="J31" s="75">
        <f t="shared" si="7"/>
        <v>109.2</v>
      </c>
      <c r="K31" s="75">
        <f t="shared" si="8"/>
        <v>54.6</v>
      </c>
      <c r="L31" s="75">
        <f t="shared" si="9"/>
        <v>0</v>
      </c>
      <c r="M31" s="75">
        <f t="shared" si="10"/>
        <v>0</v>
      </c>
      <c r="N31" s="86">
        <f t="shared" si="5"/>
        <v>163.80000000000001</v>
      </c>
      <c r="O31" s="443"/>
      <c r="P31" s="141"/>
      <c r="Q31" s="141"/>
      <c r="R31" s="129"/>
    </row>
    <row r="32" spans="1:18" s="57" customFormat="1" x14ac:dyDescent="0.25">
      <c r="A32" s="85" t="s">
        <v>149</v>
      </c>
      <c r="B32" s="73" t="s">
        <v>55</v>
      </c>
      <c r="C32" s="72" t="s">
        <v>15</v>
      </c>
      <c r="D32" s="74">
        <v>1</v>
      </c>
      <c r="E32" s="75">
        <v>50</v>
      </c>
      <c r="F32" s="75">
        <v>130</v>
      </c>
      <c r="G32" s="75">
        <v>0</v>
      </c>
      <c r="H32" s="75">
        <v>0</v>
      </c>
      <c r="I32" s="75">
        <f t="shared" si="6"/>
        <v>180</v>
      </c>
      <c r="J32" s="75">
        <f t="shared" si="7"/>
        <v>50</v>
      </c>
      <c r="K32" s="75">
        <f t="shared" si="8"/>
        <v>130</v>
      </c>
      <c r="L32" s="75">
        <f t="shared" si="9"/>
        <v>0</v>
      </c>
      <c r="M32" s="75">
        <f t="shared" si="10"/>
        <v>0</v>
      </c>
      <c r="N32" s="86">
        <f t="shared" si="5"/>
        <v>180</v>
      </c>
      <c r="O32" s="443"/>
      <c r="P32" s="141"/>
      <c r="Q32" s="141"/>
      <c r="R32" s="129"/>
    </row>
    <row r="33" spans="1:18" s="57" customFormat="1" ht="30" x14ac:dyDescent="0.25">
      <c r="A33" s="85" t="s">
        <v>150</v>
      </c>
      <c r="B33" s="73" t="s">
        <v>267</v>
      </c>
      <c r="C33" s="76" t="s">
        <v>13</v>
      </c>
      <c r="D33" s="74">
        <v>19.78</v>
      </c>
      <c r="E33" s="75">
        <v>5.5</v>
      </c>
      <c r="F33" s="75">
        <v>27.5</v>
      </c>
      <c r="G33" s="75">
        <v>0</v>
      </c>
      <c r="H33" s="75">
        <v>0</v>
      </c>
      <c r="I33" s="75">
        <f t="shared" si="6"/>
        <v>33</v>
      </c>
      <c r="J33" s="75">
        <f t="shared" si="7"/>
        <v>108.79</v>
      </c>
      <c r="K33" s="75">
        <f t="shared" si="8"/>
        <v>543.95000000000005</v>
      </c>
      <c r="L33" s="75">
        <f t="shared" si="9"/>
        <v>0</v>
      </c>
      <c r="M33" s="75">
        <f t="shared" si="10"/>
        <v>0</v>
      </c>
      <c r="N33" s="86">
        <f t="shared" si="5"/>
        <v>652.74</v>
      </c>
      <c r="O33" s="443"/>
      <c r="P33" s="141"/>
      <c r="Q33" s="141"/>
      <c r="R33" s="129"/>
    </row>
    <row r="34" spans="1:18" s="57" customFormat="1" ht="17.25" x14ac:dyDescent="0.25">
      <c r="A34" s="85" t="s">
        <v>151</v>
      </c>
      <c r="B34" s="73" t="s">
        <v>268</v>
      </c>
      <c r="C34" s="76" t="s">
        <v>13</v>
      </c>
      <c r="D34" s="74">
        <v>19.78</v>
      </c>
      <c r="E34" s="75">
        <v>6</v>
      </c>
      <c r="F34" s="75">
        <v>19</v>
      </c>
      <c r="G34" s="75">
        <v>0</v>
      </c>
      <c r="H34" s="75">
        <v>0</v>
      </c>
      <c r="I34" s="75">
        <f t="shared" si="6"/>
        <v>25</v>
      </c>
      <c r="J34" s="75">
        <f t="shared" si="7"/>
        <v>118.68</v>
      </c>
      <c r="K34" s="75">
        <f t="shared" si="8"/>
        <v>375.82000000000005</v>
      </c>
      <c r="L34" s="75">
        <f t="shared" si="9"/>
        <v>0</v>
      </c>
      <c r="M34" s="75">
        <f t="shared" si="10"/>
        <v>0</v>
      </c>
      <c r="N34" s="86">
        <f t="shared" si="5"/>
        <v>494.50000000000006</v>
      </c>
      <c r="O34" s="443"/>
      <c r="P34" s="141"/>
      <c r="Q34" s="141"/>
      <c r="R34" s="129"/>
    </row>
    <row r="35" spans="1:18" s="57" customFormat="1" ht="30.75" thickBot="1" x14ac:dyDescent="0.3">
      <c r="A35" s="79" t="s">
        <v>152</v>
      </c>
      <c r="B35" s="73" t="s">
        <v>269</v>
      </c>
      <c r="C35" s="87" t="s">
        <v>13</v>
      </c>
      <c r="D35" s="82">
        <v>7.41</v>
      </c>
      <c r="E35" s="83">
        <v>15</v>
      </c>
      <c r="F35" s="83">
        <v>30</v>
      </c>
      <c r="G35" s="83">
        <v>0</v>
      </c>
      <c r="H35" s="83">
        <v>0</v>
      </c>
      <c r="I35" s="83">
        <f t="shared" si="6"/>
        <v>45</v>
      </c>
      <c r="J35" s="83">
        <f t="shared" si="7"/>
        <v>111.15</v>
      </c>
      <c r="K35" s="83">
        <f t="shared" si="8"/>
        <v>222.3</v>
      </c>
      <c r="L35" s="83">
        <f t="shared" si="9"/>
        <v>0</v>
      </c>
      <c r="M35" s="83">
        <f t="shared" si="10"/>
        <v>0</v>
      </c>
      <c r="N35" s="84">
        <f t="shared" si="5"/>
        <v>333.45000000000005</v>
      </c>
      <c r="O35" s="443"/>
      <c r="P35" s="141"/>
      <c r="Q35" s="141"/>
      <c r="R35" s="129"/>
    </row>
    <row r="36" spans="1:18" ht="15.75" thickBot="1" x14ac:dyDescent="0.3">
      <c r="A36" s="5" t="s">
        <v>153</v>
      </c>
      <c r="B36" s="354" t="s">
        <v>85</v>
      </c>
      <c r="C36" s="346"/>
      <c r="D36" s="346"/>
      <c r="E36" s="346"/>
      <c r="F36" s="346"/>
      <c r="G36" s="346"/>
      <c r="H36" s="346"/>
      <c r="I36" s="346"/>
      <c r="J36" s="346"/>
      <c r="K36" s="346"/>
      <c r="L36" s="346"/>
      <c r="M36" s="346"/>
      <c r="N36" s="346">
        <f>+SUM(N37:N40)</f>
        <v>1419.3</v>
      </c>
      <c r="O36" s="346" t="e">
        <f>+N36/#REF!</f>
        <v>#REF!</v>
      </c>
      <c r="P36" s="346"/>
      <c r="Q36" s="346"/>
      <c r="R36" s="347"/>
    </row>
    <row r="37" spans="1:18" s="57" customFormat="1" x14ac:dyDescent="0.25">
      <c r="A37" s="77" t="s">
        <v>154</v>
      </c>
      <c r="B37" s="68" t="s">
        <v>270</v>
      </c>
      <c r="C37" s="71" t="s">
        <v>18</v>
      </c>
      <c r="D37" s="69">
        <f>+Wood!Q83</f>
        <v>344.25</v>
      </c>
      <c r="E37" s="70">
        <v>0.5</v>
      </c>
      <c r="F37" s="70">
        <v>1.9</v>
      </c>
      <c r="G37" s="70">
        <v>0</v>
      </c>
      <c r="H37" s="70">
        <v>0</v>
      </c>
      <c r="I37" s="70">
        <f t="shared" ref="I37:I40" si="11">+E37+F37+G37+H37</f>
        <v>2.4</v>
      </c>
      <c r="J37" s="70">
        <f t="shared" ref="J37:J40" si="12">+E37*D37</f>
        <v>172.125</v>
      </c>
      <c r="K37" s="70">
        <f t="shared" ref="K37:K40" si="13">+F37*D37</f>
        <v>654.07499999999993</v>
      </c>
      <c r="L37" s="70">
        <f t="shared" ref="L37:L40" si="14">+G37*D37</f>
        <v>0</v>
      </c>
      <c r="M37" s="70">
        <f t="shared" ref="M37:M40" si="15">+H37*D37</f>
        <v>0</v>
      </c>
      <c r="N37" s="78">
        <f t="shared" si="5"/>
        <v>826.19999999999993</v>
      </c>
      <c r="O37" s="443"/>
      <c r="P37" s="141"/>
      <c r="Q37" s="141"/>
      <c r="R37" s="129"/>
    </row>
    <row r="38" spans="1:18" s="57" customFormat="1" x14ac:dyDescent="0.25">
      <c r="A38" s="85" t="s">
        <v>155</v>
      </c>
      <c r="B38" s="73" t="s">
        <v>70</v>
      </c>
      <c r="C38" s="76" t="s">
        <v>18</v>
      </c>
      <c r="D38" s="74">
        <f>+Wood!Q86+Wood!Q87</f>
        <v>114.75</v>
      </c>
      <c r="E38" s="75">
        <v>0.5</v>
      </c>
      <c r="F38" s="75">
        <v>1.9</v>
      </c>
      <c r="G38" s="75">
        <v>0</v>
      </c>
      <c r="H38" s="75">
        <v>0</v>
      </c>
      <c r="I38" s="75">
        <f t="shared" si="11"/>
        <v>2.4</v>
      </c>
      <c r="J38" s="75">
        <f t="shared" si="12"/>
        <v>57.375</v>
      </c>
      <c r="K38" s="75">
        <f t="shared" si="13"/>
        <v>218.02499999999998</v>
      </c>
      <c r="L38" s="75">
        <f t="shared" si="14"/>
        <v>0</v>
      </c>
      <c r="M38" s="75">
        <f t="shared" si="15"/>
        <v>0</v>
      </c>
      <c r="N38" s="86">
        <f t="shared" si="5"/>
        <v>275.39999999999998</v>
      </c>
      <c r="O38" s="443"/>
      <c r="P38" s="141"/>
      <c r="Q38" s="141"/>
      <c r="R38" s="129"/>
    </row>
    <row r="39" spans="1:18" s="57" customFormat="1" x14ac:dyDescent="0.25">
      <c r="A39" s="85" t="s">
        <v>156</v>
      </c>
      <c r="B39" s="73" t="s">
        <v>271</v>
      </c>
      <c r="C39" s="76" t="s">
        <v>18</v>
      </c>
      <c r="D39" s="74">
        <f>+D37+D38</f>
        <v>459</v>
      </c>
      <c r="E39" s="75">
        <v>0.2</v>
      </c>
      <c r="F39" s="75">
        <v>0.1</v>
      </c>
      <c r="G39" s="75">
        <v>0</v>
      </c>
      <c r="H39" s="75">
        <v>0</v>
      </c>
      <c r="I39" s="75">
        <f t="shared" si="11"/>
        <v>0.30000000000000004</v>
      </c>
      <c r="J39" s="75">
        <f t="shared" si="12"/>
        <v>91.800000000000011</v>
      </c>
      <c r="K39" s="75">
        <f t="shared" si="13"/>
        <v>45.900000000000006</v>
      </c>
      <c r="L39" s="75">
        <f t="shared" si="14"/>
        <v>0</v>
      </c>
      <c r="M39" s="75">
        <f t="shared" si="15"/>
        <v>0</v>
      </c>
      <c r="N39" s="86">
        <f t="shared" si="5"/>
        <v>137.70000000000002</v>
      </c>
      <c r="O39" s="443"/>
      <c r="P39" s="141"/>
      <c r="Q39" s="141"/>
      <c r="R39" s="129"/>
    </row>
    <row r="40" spans="1:18" s="57" customFormat="1" ht="15.75" thickBot="1" x14ac:dyDescent="0.3">
      <c r="A40" s="79" t="s">
        <v>157</v>
      </c>
      <c r="B40" s="80" t="s">
        <v>272</v>
      </c>
      <c r="C40" s="81" t="s">
        <v>15</v>
      </c>
      <c r="D40" s="82">
        <v>1</v>
      </c>
      <c r="E40" s="83">
        <v>50</v>
      </c>
      <c r="F40" s="83">
        <v>130</v>
      </c>
      <c r="G40" s="83">
        <v>0</v>
      </c>
      <c r="H40" s="83">
        <v>0</v>
      </c>
      <c r="I40" s="83">
        <f t="shared" si="11"/>
        <v>180</v>
      </c>
      <c r="J40" s="83">
        <f t="shared" si="12"/>
        <v>50</v>
      </c>
      <c r="K40" s="83">
        <f t="shared" si="13"/>
        <v>130</v>
      </c>
      <c r="L40" s="83">
        <f t="shared" si="14"/>
        <v>0</v>
      </c>
      <c r="M40" s="83">
        <f t="shared" si="15"/>
        <v>0</v>
      </c>
      <c r="N40" s="84">
        <f t="shared" si="5"/>
        <v>180</v>
      </c>
      <c r="O40" s="443"/>
      <c r="P40" s="141"/>
      <c r="Q40" s="141"/>
      <c r="R40" s="129"/>
    </row>
    <row r="41" spans="1:18" ht="15.75" thickBot="1" x14ac:dyDescent="0.3">
      <c r="A41" s="5" t="s">
        <v>158</v>
      </c>
      <c r="B41" s="354" t="s">
        <v>35</v>
      </c>
      <c r="C41" s="346"/>
      <c r="D41" s="346"/>
      <c r="E41" s="346"/>
      <c r="F41" s="346"/>
      <c r="G41" s="346"/>
      <c r="H41" s="346"/>
      <c r="I41" s="346"/>
      <c r="J41" s="346"/>
      <c r="K41" s="346"/>
      <c r="L41" s="346"/>
      <c r="M41" s="346"/>
      <c r="N41" s="346">
        <f>+SUM(N42:N50)</f>
        <v>4825.4317499999988</v>
      </c>
      <c r="O41" s="346" t="e">
        <f>+N41/#REF!</f>
        <v>#REF!</v>
      </c>
      <c r="P41" s="346"/>
      <c r="Q41" s="346"/>
      <c r="R41" s="347"/>
    </row>
    <row r="42" spans="1:18" s="57" customFormat="1" ht="60" x14ac:dyDescent="0.25">
      <c r="A42" s="77" t="s">
        <v>159</v>
      </c>
      <c r="B42" s="68" t="s">
        <v>273</v>
      </c>
      <c r="C42" s="71" t="s">
        <v>18</v>
      </c>
      <c r="D42" s="69">
        <f>+Wood!Q88</f>
        <v>622.5</v>
      </c>
      <c r="E42" s="70">
        <v>0.5</v>
      </c>
      <c r="F42" s="70">
        <v>1.9</v>
      </c>
      <c r="G42" s="70">
        <v>0</v>
      </c>
      <c r="H42" s="70">
        <v>0</v>
      </c>
      <c r="I42" s="70">
        <f t="shared" ref="I42:I50" si="16">+E42+F42+G42+H42</f>
        <v>2.4</v>
      </c>
      <c r="J42" s="70">
        <f t="shared" ref="J42:J50" si="17">+E42*D42</f>
        <v>311.25</v>
      </c>
      <c r="K42" s="70">
        <f t="shared" ref="K42:K50" si="18">+F42*D42</f>
        <v>1182.75</v>
      </c>
      <c r="L42" s="70">
        <f t="shared" ref="L42:L50" si="19">+G42*D42</f>
        <v>0</v>
      </c>
      <c r="M42" s="70">
        <f t="shared" ref="M42:M50" si="20">+H42*D42</f>
        <v>0</v>
      </c>
      <c r="N42" s="78">
        <f t="shared" si="5"/>
        <v>1494</v>
      </c>
      <c r="O42" s="443"/>
      <c r="P42" s="141"/>
      <c r="Q42" s="141"/>
      <c r="R42" s="129"/>
    </row>
    <row r="43" spans="1:18" s="57" customFormat="1" ht="60" x14ac:dyDescent="0.25">
      <c r="A43" s="85" t="s">
        <v>160</v>
      </c>
      <c r="B43" s="73" t="s">
        <v>274</v>
      </c>
      <c r="C43" s="76" t="s">
        <v>18</v>
      </c>
      <c r="D43" s="74">
        <f>+Wood!Q88</f>
        <v>622.5</v>
      </c>
      <c r="E43" s="75">
        <v>0.2</v>
      </c>
      <c r="F43" s="75">
        <v>0.1</v>
      </c>
      <c r="G43" s="75">
        <v>0</v>
      </c>
      <c r="H43" s="75">
        <v>0</v>
      </c>
      <c r="I43" s="75">
        <f t="shared" si="16"/>
        <v>0.30000000000000004</v>
      </c>
      <c r="J43" s="75">
        <f t="shared" si="17"/>
        <v>124.5</v>
      </c>
      <c r="K43" s="75">
        <f t="shared" si="18"/>
        <v>62.25</v>
      </c>
      <c r="L43" s="75">
        <f t="shared" si="19"/>
        <v>0</v>
      </c>
      <c r="M43" s="75">
        <f t="shared" si="20"/>
        <v>0</v>
      </c>
      <c r="N43" s="86">
        <f t="shared" si="5"/>
        <v>186.75</v>
      </c>
      <c r="O43" s="443"/>
      <c r="P43" s="141"/>
      <c r="Q43" s="141"/>
      <c r="R43" s="129"/>
    </row>
    <row r="44" spans="1:18" s="57" customFormat="1" x14ac:dyDescent="0.25">
      <c r="A44" s="85" t="s">
        <v>161</v>
      </c>
      <c r="B44" s="73" t="s">
        <v>68</v>
      </c>
      <c r="C44" s="76" t="s">
        <v>54</v>
      </c>
      <c r="D44" s="74">
        <v>1</v>
      </c>
      <c r="E44" s="75">
        <v>75</v>
      </c>
      <c r="F44" s="75">
        <v>95</v>
      </c>
      <c r="G44" s="75">
        <v>0</v>
      </c>
      <c r="H44" s="75">
        <v>0</v>
      </c>
      <c r="I44" s="75">
        <f t="shared" si="16"/>
        <v>170</v>
      </c>
      <c r="J44" s="75">
        <f t="shared" si="17"/>
        <v>75</v>
      </c>
      <c r="K44" s="75">
        <f t="shared" si="18"/>
        <v>95</v>
      </c>
      <c r="L44" s="75">
        <f t="shared" si="19"/>
        <v>0</v>
      </c>
      <c r="M44" s="75">
        <f t="shared" si="20"/>
        <v>0</v>
      </c>
      <c r="N44" s="86">
        <f t="shared" si="5"/>
        <v>170</v>
      </c>
      <c r="O44" s="443"/>
      <c r="P44" s="141"/>
      <c r="Q44" s="141"/>
      <c r="R44" s="129"/>
    </row>
    <row r="45" spans="1:18" s="57" customFormat="1" ht="45" x14ac:dyDescent="0.25">
      <c r="A45" s="85" t="s">
        <v>162</v>
      </c>
      <c r="B45" s="73" t="s">
        <v>112</v>
      </c>
      <c r="C45" s="76" t="s">
        <v>13</v>
      </c>
      <c r="D45" s="74">
        <f>40.43-10.75</f>
        <v>29.68</v>
      </c>
      <c r="E45" s="75">
        <v>6</v>
      </c>
      <c r="F45" s="75">
        <v>19.350000000000001</v>
      </c>
      <c r="G45" s="75">
        <v>0</v>
      </c>
      <c r="H45" s="75">
        <v>0</v>
      </c>
      <c r="I45" s="75">
        <f t="shared" si="16"/>
        <v>25.35</v>
      </c>
      <c r="J45" s="75">
        <f t="shared" si="17"/>
        <v>178.07999999999998</v>
      </c>
      <c r="K45" s="75">
        <f t="shared" si="18"/>
        <v>574.30799999999999</v>
      </c>
      <c r="L45" s="75">
        <f t="shared" si="19"/>
        <v>0</v>
      </c>
      <c r="M45" s="75">
        <f t="shared" si="20"/>
        <v>0</v>
      </c>
      <c r="N45" s="86">
        <f t="shared" si="5"/>
        <v>752.38799999999992</v>
      </c>
      <c r="O45" s="443"/>
      <c r="P45" s="141"/>
      <c r="Q45" s="141"/>
      <c r="R45" s="129"/>
    </row>
    <row r="46" spans="1:18" s="57" customFormat="1" ht="30" x14ac:dyDescent="0.25">
      <c r="A46" s="85" t="s">
        <v>163</v>
      </c>
      <c r="B46" s="73" t="s">
        <v>83</v>
      </c>
      <c r="C46" s="76" t="s">
        <v>18</v>
      </c>
      <c r="D46" s="74">
        <f>+Wood!Q48</f>
        <v>110.25</v>
      </c>
      <c r="E46" s="75">
        <v>0.85</v>
      </c>
      <c r="F46" s="75">
        <v>2.0499999999999998</v>
      </c>
      <c r="G46" s="75">
        <v>0</v>
      </c>
      <c r="H46" s="75">
        <v>0</v>
      </c>
      <c r="I46" s="75">
        <f t="shared" si="16"/>
        <v>2.9</v>
      </c>
      <c r="J46" s="75">
        <f t="shared" si="17"/>
        <v>93.712499999999991</v>
      </c>
      <c r="K46" s="75">
        <f t="shared" si="18"/>
        <v>226.01249999999999</v>
      </c>
      <c r="L46" s="75">
        <f t="shared" si="19"/>
        <v>0</v>
      </c>
      <c r="M46" s="75">
        <f t="shared" si="20"/>
        <v>0</v>
      </c>
      <c r="N46" s="86">
        <f t="shared" si="5"/>
        <v>319.72499999999997</v>
      </c>
      <c r="O46" s="443"/>
      <c r="P46" s="141"/>
      <c r="Q46" s="141"/>
      <c r="R46" s="129"/>
    </row>
    <row r="47" spans="1:18" s="57" customFormat="1" ht="30" x14ac:dyDescent="0.25">
      <c r="A47" s="85" t="s">
        <v>164</v>
      </c>
      <c r="B47" s="73" t="s">
        <v>77</v>
      </c>
      <c r="C47" s="76" t="s">
        <v>18</v>
      </c>
      <c r="D47" s="74">
        <f>+Wood!Q45</f>
        <v>156.375</v>
      </c>
      <c r="E47" s="75">
        <v>0.8</v>
      </c>
      <c r="F47" s="75">
        <v>2.0499999999999998</v>
      </c>
      <c r="G47" s="75">
        <v>0</v>
      </c>
      <c r="H47" s="75">
        <v>0</v>
      </c>
      <c r="I47" s="75">
        <f t="shared" si="16"/>
        <v>2.8499999999999996</v>
      </c>
      <c r="J47" s="75">
        <f t="shared" si="17"/>
        <v>125.10000000000001</v>
      </c>
      <c r="K47" s="75">
        <f t="shared" si="18"/>
        <v>320.56874999999997</v>
      </c>
      <c r="L47" s="75">
        <f t="shared" si="19"/>
        <v>0</v>
      </c>
      <c r="M47" s="75">
        <f t="shared" si="20"/>
        <v>0</v>
      </c>
      <c r="N47" s="86">
        <f t="shared" si="5"/>
        <v>445.66874999999999</v>
      </c>
      <c r="O47" s="443"/>
      <c r="P47" s="141"/>
      <c r="Q47" s="141"/>
      <c r="R47" s="129"/>
    </row>
    <row r="48" spans="1:18" s="57" customFormat="1" ht="30" x14ac:dyDescent="0.25">
      <c r="A48" s="85" t="s">
        <v>165</v>
      </c>
      <c r="B48" s="116" t="s">
        <v>262</v>
      </c>
      <c r="C48" s="76" t="s">
        <v>13</v>
      </c>
      <c r="D48" s="74">
        <v>33.44</v>
      </c>
      <c r="E48" s="75">
        <v>7.5</v>
      </c>
      <c r="F48" s="75">
        <v>27.25</v>
      </c>
      <c r="G48" s="75">
        <v>0</v>
      </c>
      <c r="H48" s="75">
        <v>0</v>
      </c>
      <c r="I48" s="75">
        <f t="shared" si="16"/>
        <v>34.75</v>
      </c>
      <c r="J48" s="75">
        <f t="shared" si="17"/>
        <v>250.79999999999998</v>
      </c>
      <c r="K48" s="75">
        <f t="shared" si="18"/>
        <v>911.2399999999999</v>
      </c>
      <c r="L48" s="75">
        <f t="shared" si="19"/>
        <v>0</v>
      </c>
      <c r="M48" s="75">
        <f t="shared" si="20"/>
        <v>0</v>
      </c>
      <c r="N48" s="86">
        <f t="shared" si="5"/>
        <v>1162.04</v>
      </c>
      <c r="O48" s="443"/>
      <c r="P48" s="141"/>
      <c r="Q48" s="141"/>
      <c r="R48" s="129"/>
    </row>
    <row r="49" spans="1:18" s="57" customFormat="1" ht="45" x14ac:dyDescent="0.25">
      <c r="A49" s="85" t="s">
        <v>166</v>
      </c>
      <c r="B49" s="73" t="s">
        <v>86</v>
      </c>
      <c r="C49" s="76" t="s">
        <v>13</v>
      </c>
      <c r="D49" s="74">
        <v>3.1</v>
      </c>
      <c r="E49" s="75">
        <v>6.5</v>
      </c>
      <c r="F49" s="75">
        <v>18.5</v>
      </c>
      <c r="G49" s="75">
        <v>0</v>
      </c>
      <c r="H49" s="75">
        <v>0</v>
      </c>
      <c r="I49" s="75">
        <f t="shared" si="16"/>
        <v>25</v>
      </c>
      <c r="J49" s="75">
        <f t="shared" si="17"/>
        <v>20.150000000000002</v>
      </c>
      <c r="K49" s="75">
        <f t="shared" si="18"/>
        <v>57.35</v>
      </c>
      <c r="L49" s="75">
        <f t="shared" si="19"/>
        <v>0</v>
      </c>
      <c r="M49" s="75">
        <f t="shared" si="20"/>
        <v>0</v>
      </c>
      <c r="N49" s="86">
        <f t="shared" si="5"/>
        <v>77.5</v>
      </c>
      <c r="O49" s="443"/>
      <c r="P49" s="438"/>
      <c r="Q49" s="141"/>
      <c r="R49" s="129"/>
    </row>
    <row r="50" spans="1:18" s="57" customFormat="1" ht="30.75" thickBot="1" x14ac:dyDescent="0.3">
      <c r="A50" s="79" t="s">
        <v>167</v>
      </c>
      <c r="B50" s="91" t="s">
        <v>100</v>
      </c>
      <c r="C50" s="81" t="s">
        <v>101</v>
      </c>
      <c r="D50" s="82">
        <v>167.2</v>
      </c>
      <c r="E50" s="83">
        <v>0.55000000000000004</v>
      </c>
      <c r="F50" s="83">
        <v>0.75</v>
      </c>
      <c r="G50" s="83">
        <v>0</v>
      </c>
      <c r="H50" s="83">
        <v>0</v>
      </c>
      <c r="I50" s="83">
        <f t="shared" si="16"/>
        <v>1.3</v>
      </c>
      <c r="J50" s="83">
        <f t="shared" si="17"/>
        <v>91.960000000000008</v>
      </c>
      <c r="K50" s="83">
        <f t="shared" si="18"/>
        <v>125.39999999999999</v>
      </c>
      <c r="L50" s="83">
        <f t="shared" si="19"/>
        <v>0</v>
      </c>
      <c r="M50" s="83">
        <f t="shared" si="20"/>
        <v>0</v>
      </c>
      <c r="N50" s="84">
        <f t="shared" si="5"/>
        <v>217.36</v>
      </c>
      <c r="O50" s="443"/>
      <c r="P50" s="141"/>
      <c r="Q50" s="141"/>
      <c r="R50" s="129"/>
    </row>
    <row r="51" spans="1:18" ht="15.75" thickBot="1" x14ac:dyDescent="0.3">
      <c r="A51" s="5" t="s">
        <v>168</v>
      </c>
      <c r="B51" s="354" t="s">
        <v>36</v>
      </c>
      <c r="C51" s="346"/>
      <c r="D51" s="346"/>
      <c r="E51" s="346"/>
      <c r="F51" s="346"/>
      <c r="G51" s="346"/>
      <c r="H51" s="346"/>
      <c r="I51" s="346"/>
      <c r="J51" s="346"/>
      <c r="K51" s="346"/>
      <c r="L51" s="346"/>
      <c r="M51" s="346"/>
      <c r="N51" s="346">
        <f>+SUM(N52:N56)</f>
        <v>2580.6374999999998</v>
      </c>
      <c r="O51" s="346" t="e">
        <f>+N51/#REF!</f>
        <v>#REF!</v>
      </c>
      <c r="P51" s="346"/>
      <c r="Q51" s="346"/>
      <c r="R51" s="347"/>
    </row>
    <row r="52" spans="1:18" s="57" customFormat="1" ht="60" x14ac:dyDescent="0.25">
      <c r="A52" s="77" t="s">
        <v>169</v>
      </c>
      <c r="B52" s="68" t="s">
        <v>87</v>
      </c>
      <c r="C52" s="71" t="s">
        <v>18</v>
      </c>
      <c r="D52" s="69">
        <f>+Wood!Q122</f>
        <v>417.33333333333331</v>
      </c>
      <c r="E52" s="70">
        <v>0.5</v>
      </c>
      <c r="F52" s="70">
        <v>1.9</v>
      </c>
      <c r="G52" s="70">
        <v>0</v>
      </c>
      <c r="H52" s="70">
        <v>0</v>
      </c>
      <c r="I52" s="70">
        <f t="shared" ref="I52:I56" si="21">+E52+F52+G52+H52</f>
        <v>2.4</v>
      </c>
      <c r="J52" s="70">
        <f t="shared" ref="J52:J56" si="22">+E52*D52</f>
        <v>208.66666666666666</v>
      </c>
      <c r="K52" s="70">
        <f t="shared" ref="K52:K56" si="23">+F52*D52</f>
        <v>792.93333333333328</v>
      </c>
      <c r="L52" s="70">
        <f t="shared" ref="L52:L56" si="24">+G52*D52</f>
        <v>0</v>
      </c>
      <c r="M52" s="70">
        <f t="shared" ref="M52:M56" si="25">+H52*D52</f>
        <v>0</v>
      </c>
      <c r="N52" s="78">
        <f t="shared" si="5"/>
        <v>1001.5999999999999</v>
      </c>
      <c r="O52" s="443"/>
      <c r="P52" s="141"/>
      <c r="Q52" s="141"/>
      <c r="R52" s="129"/>
    </row>
    <row r="53" spans="1:18" s="57" customFormat="1" ht="60" x14ac:dyDescent="0.25">
      <c r="A53" s="85" t="s">
        <v>170</v>
      </c>
      <c r="B53" s="73" t="s">
        <v>88</v>
      </c>
      <c r="C53" s="76" t="s">
        <v>18</v>
      </c>
      <c r="D53" s="74">
        <f>+Wood!Q122</f>
        <v>417.33333333333331</v>
      </c>
      <c r="E53" s="75">
        <v>0.2</v>
      </c>
      <c r="F53" s="75">
        <v>0.1</v>
      </c>
      <c r="G53" s="75">
        <v>0</v>
      </c>
      <c r="H53" s="75">
        <v>0</v>
      </c>
      <c r="I53" s="75">
        <f t="shared" si="21"/>
        <v>0.30000000000000004</v>
      </c>
      <c r="J53" s="75">
        <f t="shared" si="22"/>
        <v>83.466666666666669</v>
      </c>
      <c r="K53" s="75">
        <f t="shared" si="23"/>
        <v>41.733333333333334</v>
      </c>
      <c r="L53" s="75">
        <f t="shared" si="24"/>
        <v>0</v>
      </c>
      <c r="M53" s="75">
        <f t="shared" si="25"/>
        <v>0</v>
      </c>
      <c r="N53" s="86">
        <f t="shared" si="5"/>
        <v>125.2</v>
      </c>
      <c r="O53" s="443"/>
      <c r="P53" s="141"/>
      <c r="Q53" s="141"/>
      <c r="R53" s="129"/>
    </row>
    <row r="54" spans="1:18" s="57" customFormat="1" x14ac:dyDescent="0.25">
      <c r="A54" s="85" t="s">
        <v>171</v>
      </c>
      <c r="B54" s="73" t="s">
        <v>98</v>
      </c>
      <c r="C54" s="72" t="s">
        <v>54</v>
      </c>
      <c r="D54" s="74">
        <v>1</v>
      </c>
      <c r="E54" s="75">
        <v>50</v>
      </c>
      <c r="F54" s="75">
        <v>130</v>
      </c>
      <c r="G54" s="75">
        <v>0</v>
      </c>
      <c r="H54" s="75">
        <v>0</v>
      </c>
      <c r="I54" s="75">
        <f t="shared" si="21"/>
        <v>180</v>
      </c>
      <c r="J54" s="75">
        <f t="shared" si="22"/>
        <v>50</v>
      </c>
      <c r="K54" s="75">
        <f t="shared" si="23"/>
        <v>130</v>
      </c>
      <c r="L54" s="75">
        <f t="shared" si="24"/>
        <v>0</v>
      </c>
      <c r="M54" s="75">
        <f t="shared" si="25"/>
        <v>0</v>
      </c>
      <c r="N54" s="86">
        <f t="shared" si="5"/>
        <v>180</v>
      </c>
      <c r="O54" s="443"/>
      <c r="P54" s="141"/>
      <c r="Q54" s="141"/>
      <c r="R54" s="129"/>
    </row>
    <row r="55" spans="1:18" s="57" customFormat="1" ht="17.25" x14ac:dyDescent="0.25">
      <c r="A55" s="85" t="s">
        <v>172</v>
      </c>
      <c r="B55" s="73" t="s">
        <v>263</v>
      </c>
      <c r="C55" s="76" t="s">
        <v>13</v>
      </c>
      <c r="D55" s="74">
        <v>30.15</v>
      </c>
      <c r="E55" s="75">
        <v>8.5</v>
      </c>
      <c r="F55" s="75">
        <v>27.25</v>
      </c>
      <c r="G55" s="75">
        <v>0</v>
      </c>
      <c r="H55" s="75">
        <v>0</v>
      </c>
      <c r="I55" s="75">
        <f t="shared" si="21"/>
        <v>35.75</v>
      </c>
      <c r="J55" s="75">
        <f t="shared" si="22"/>
        <v>256.27499999999998</v>
      </c>
      <c r="K55" s="75">
        <f t="shared" si="23"/>
        <v>821.58749999999998</v>
      </c>
      <c r="L55" s="75">
        <f t="shared" si="24"/>
        <v>0</v>
      </c>
      <c r="M55" s="75">
        <f t="shared" si="25"/>
        <v>0</v>
      </c>
      <c r="N55" s="86">
        <f t="shared" si="5"/>
        <v>1077.8625</v>
      </c>
      <c r="O55" s="443"/>
      <c r="P55" s="141"/>
      <c r="Q55" s="141"/>
      <c r="R55" s="129"/>
    </row>
    <row r="56" spans="1:18" s="57" customFormat="1" ht="30.75" thickBot="1" x14ac:dyDescent="0.3">
      <c r="A56" s="79" t="s">
        <v>173</v>
      </c>
      <c r="B56" s="91" t="s">
        <v>100</v>
      </c>
      <c r="C56" s="81" t="s">
        <v>101</v>
      </c>
      <c r="D56" s="82">
        <v>150.75</v>
      </c>
      <c r="E56" s="83">
        <v>0.55000000000000004</v>
      </c>
      <c r="F56" s="83">
        <v>0.75</v>
      </c>
      <c r="G56" s="83">
        <v>0</v>
      </c>
      <c r="H56" s="83">
        <v>0</v>
      </c>
      <c r="I56" s="83">
        <f t="shared" si="21"/>
        <v>1.3</v>
      </c>
      <c r="J56" s="83">
        <f t="shared" si="22"/>
        <v>82.912500000000009</v>
      </c>
      <c r="K56" s="83">
        <f t="shared" si="23"/>
        <v>113.0625</v>
      </c>
      <c r="L56" s="83">
        <f t="shared" si="24"/>
        <v>0</v>
      </c>
      <c r="M56" s="83">
        <f t="shared" si="25"/>
        <v>0</v>
      </c>
      <c r="N56" s="84">
        <f t="shared" si="5"/>
        <v>195.97500000000002</v>
      </c>
      <c r="O56" s="443"/>
      <c r="P56" s="141"/>
      <c r="Q56" s="141"/>
      <c r="R56" s="129"/>
    </row>
    <row r="57" spans="1:18" ht="15.75" thickBot="1" x14ac:dyDescent="0.3">
      <c r="A57" s="5" t="s">
        <v>174</v>
      </c>
      <c r="B57" s="354" t="s">
        <v>37</v>
      </c>
      <c r="C57" s="346"/>
      <c r="D57" s="346"/>
      <c r="E57" s="346"/>
      <c r="F57" s="346"/>
      <c r="G57" s="346"/>
      <c r="H57" s="346"/>
      <c r="I57" s="346"/>
      <c r="J57" s="346"/>
      <c r="K57" s="346"/>
      <c r="L57" s="346"/>
      <c r="M57" s="346"/>
      <c r="N57" s="346">
        <f>SUM(N58:N58)</f>
        <v>589.64100000000008</v>
      </c>
      <c r="O57" s="346" t="e">
        <f>+N57/#REF!</f>
        <v>#REF!</v>
      </c>
      <c r="P57" s="346"/>
      <c r="Q57" s="346"/>
      <c r="R57" s="347"/>
    </row>
    <row r="58" spans="1:18" s="57" customFormat="1" ht="30.75" thickBot="1" x14ac:dyDescent="0.3">
      <c r="A58" s="92" t="s">
        <v>175</v>
      </c>
      <c r="B58" s="93" t="s">
        <v>113</v>
      </c>
      <c r="C58" s="94" t="s">
        <v>13</v>
      </c>
      <c r="D58" s="95">
        <v>23.26</v>
      </c>
      <c r="E58" s="96">
        <v>6</v>
      </c>
      <c r="F58" s="96">
        <v>19.350000000000001</v>
      </c>
      <c r="G58" s="96">
        <v>0</v>
      </c>
      <c r="H58" s="96">
        <v>0</v>
      </c>
      <c r="I58" s="96">
        <f t="shared" ref="I58" si="26">+E58+F58+G58+H58</f>
        <v>25.35</v>
      </c>
      <c r="J58" s="96">
        <f t="shared" ref="J58" si="27">+E58*D58</f>
        <v>139.56</v>
      </c>
      <c r="K58" s="96">
        <f t="shared" ref="K58" si="28">+F58*D58</f>
        <v>450.08100000000007</v>
      </c>
      <c r="L58" s="96">
        <f t="shared" ref="L58" si="29">+G58*D58</f>
        <v>0</v>
      </c>
      <c r="M58" s="96">
        <f t="shared" ref="M58" si="30">+H58*D58</f>
        <v>0</v>
      </c>
      <c r="N58" s="97">
        <f t="shared" si="5"/>
        <v>589.64100000000008</v>
      </c>
      <c r="O58" s="443"/>
      <c r="P58" s="141"/>
      <c r="Q58" s="141"/>
      <c r="R58" s="129"/>
    </row>
    <row r="59" spans="1:18" s="57" customFormat="1" ht="15.75" thickBot="1" x14ac:dyDescent="0.3">
      <c r="A59" s="5" t="s">
        <v>176</v>
      </c>
      <c r="B59" s="354" t="s">
        <v>135</v>
      </c>
      <c r="C59" s="346"/>
      <c r="D59" s="346"/>
      <c r="E59" s="346"/>
      <c r="F59" s="346"/>
      <c r="G59" s="346"/>
      <c r="H59" s="346"/>
      <c r="I59" s="346"/>
      <c r="J59" s="346"/>
      <c r="K59" s="346"/>
      <c r="L59" s="346"/>
      <c r="M59" s="346"/>
      <c r="N59" s="346">
        <f>SUM(N60:N65)</f>
        <v>1382.8154999999999</v>
      </c>
      <c r="O59" s="346" t="e">
        <f>+N59/#REF!</f>
        <v>#REF!</v>
      </c>
      <c r="P59" s="346"/>
      <c r="Q59" s="346"/>
      <c r="R59" s="347"/>
    </row>
    <row r="60" spans="1:18" s="57" customFormat="1" ht="30" x14ac:dyDescent="0.25">
      <c r="A60" s="77" t="s">
        <v>177</v>
      </c>
      <c r="B60" s="68" t="s">
        <v>113</v>
      </c>
      <c r="C60" s="71" t="s">
        <v>13</v>
      </c>
      <c r="D60" s="69">
        <v>8.0299999999999994</v>
      </c>
      <c r="E60" s="70">
        <v>6</v>
      </c>
      <c r="F60" s="70">
        <v>19.350000000000001</v>
      </c>
      <c r="G60" s="70">
        <v>0</v>
      </c>
      <c r="H60" s="70">
        <v>0</v>
      </c>
      <c r="I60" s="70">
        <f t="shared" ref="I60:I65" si="31">+E60+F60+G60+H60</f>
        <v>25.35</v>
      </c>
      <c r="J60" s="70">
        <f t="shared" ref="J60:J65" si="32">+E60*D60</f>
        <v>48.179999999999993</v>
      </c>
      <c r="K60" s="70">
        <f t="shared" ref="K60:K65" si="33">+F60*D60</f>
        <v>155.38050000000001</v>
      </c>
      <c r="L60" s="70">
        <f t="shared" ref="L60:L65" si="34">+G60*D60</f>
        <v>0</v>
      </c>
      <c r="M60" s="70">
        <f t="shared" ref="M60:M65" si="35">+H60*D60</f>
        <v>0</v>
      </c>
      <c r="N60" s="78">
        <f t="shared" ref="N60:N65" si="36">+J60+K60+L60+M60</f>
        <v>203.56049999999999</v>
      </c>
      <c r="O60" s="443"/>
      <c r="P60" s="141"/>
      <c r="Q60" s="141"/>
      <c r="R60" s="129"/>
    </row>
    <row r="61" spans="1:18" s="57" customFormat="1" ht="45" x14ac:dyDescent="0.25">
      <c r="A61" s="85" t="s">
        <v>178</v>
      </c>
      <c r="B61" s="73" t="s">
        <v>277</v>
      </c>
      <c r="C61" s="76" t="s">
        <v>18</v>
      </c>
      <c r="D61" s="74">
        <f>+Wood!Q137</f>
        <v>143.91666666666666</v>
      </c>
      <c r="E61" s="75">
        <v>0.5</v>
      </c>
      <c r="F61" s="75">
        <v>1.9</v>
      </c>
      <c r="G61" s="75">
        <v>0</v>
      </c>
      <c r="H61" s="75">
        <v>0</v>
      </c>
      <c r="I61" s="75">
        <f t="shared" si="31"/>
        <v>2.4</v>
      </c>
      <c r="J61" s="75">
        <f t="shared" si="32"/>
        <v>71.958333333333329</v>
      </c>
      <c r="K61" s="75">
        <f t="shared" si="33"/>
        <v>273.44166666666666</v>
      </c>
      <c r="L61" s="75">
        <f t="shared" si="34"/>
        <v>0</v>
      </c>
      <c r="M61" s="75">
        <f t="shared" si="35"/>
        <v>0</v>
      </c>
      <c r="N61" s="86">
        <f t="shared" si="36"/>
        <v>345.4</v>
      </c>
      <c r="O61" s="443"/>
      <c r="P61" s="141"/>
      <c r="Q61" s="141"/>
      <c r="R61" s="129"/>
    </row>
    <row r="62" spans="1:18" s="57" customFormat="1" ht="45" x14ac:dyDescent="0.25">
      <c r="A62" s="85" t="s">
        <v>179</v>
      </c>
      <c r="B62" s="73" t="s">
        <v>278</v>
      </c>
      <c r="C62" s="72" t="s">
        <v>18</v>
      </c>
      <c r="D62" s="74">
        <f>+Wood!Q137</f>
        <v>143.91666666666666</v>
      </c>
      <c r="E62" s="75">
        <v>0.2</v>
      </c>
      <c r="F62" s="75">
        <v>0.1</v>
      </c>
      <c r="G62" s="75">
        <v>0</v>
      </c>
      <c r="H62" s="75">
        <v>0</v>
      </c>
      <c r="I62" s="75">
        <f t="shared" si="31"/>
        <v>0.30000000000000004</v>
      </c>
      <c r="J62" s="75">
        <f t="shared" si="32"/>
        <v>28.783333333333331</v>
      </c>
      <c r="K62" s="75">
        <f t="shared" si="33"/>
        <v>14.391666666666666</v>
      </c>
      <c r="L62" s="75">
        <f t="shared" si="34"/>
        <v>0</v>
      </c>
      <c r="M62" s="75">
        <f t="shared" si="35"/>
        <v>0</v>
      </c>
      <c r="N62" s="86">
        <f t="shared" si="36"/>
        <v>43.174999999999997</v>
      </c>
      <c r="O62" s="443"/>
      <c r="P62" s="141"/>
      <c r="Q62" s="141"/>
      <c r="R62" s="129"/>
    </row>
    <row r="63" spans="1:18" s="57" customFormat="1" ht="30" x14ac:dyDescent="0.25">
      <c r="A63" s="85" t="s">
        <v>180</v>
      </c>
      <c r="B63" s="73" t="s">
        <v>56</v>
      </c>
      <c r="C63" s="76" t="s">
        <v>13</v>
      </c>
      <c r="D63" s="74">
        <v>8.4600000000000009</v>
      </c>
      <c r="E63" s="75">
        <v>5.5</v>
      </c>
      <c r="F63" s="75">
        <v>27.5</v>
      </c>
      <c r="G63" s="75">
        <v>0</v>
      </c>
      <c r="H63" s="75">
        <v>0</v>
      </c>
      <c r="I63" s="75">
        <f t="shared" si="31"/>
        <v>33</v>
      </c>
      <c r="J63" s="75">
        <f t="shared" si="32"/>
        <v>46.53</v>
      </c>
      <c r="K63" s="75">
        <f t="shared" si="33"/>
        <v>232.65000000000003</v>
      </c>
      <c r="L63" s="75">
        <f t="shared" si="34"/>
        <v>0</v>
      </c>
      <c r="M63" s="75">
        <f t="shared" si="35"/>
        <v>0</v>
      </c>
      <c r="N63" s="86">
        <f t="shared" si="36"/>
        <v>279.18000000000006</v>
      </c>
      <c r="O63" s="443"/>
      <c r="P63" s="141"/>
      <c r="Q63" s="141"/>
      <c r="R63" s="129"/>
    </row>
    <row r="64" spans="1:18" s="57" customFormat="1" ht="17.25" x14ac:dyDescent="0.25">
      <c r="A64" s="85" t="s">
        <v>181</v>
      </c>
      <c r="B64" s="73" t="s">
        <v>57</v>
      </c>
      <c r="C64" s="76" t="s">
        <v>13</v>
      </c>
      <c r="D64" s="74">
        <v>8.4600000000000009</v>
      </c>
      <c r="E64" s="75">
        <v>6</v>
      </c>
      <c r="F64" s="75">
        <v>19</v>
      </c>
      <c r="G64" s="75">
        <v>0</v>
      </c>
      <c r="H64" s="75">
        <v>0</v>
      </c>
      <c r="I64" s="75">
        <f t="shared" si="31"/>
        <v>25</v>
      </c>
      <c r="J64" s="75">
        <f t="shared" si="32"/>
        <v>50.760000000000005</v>
      </c>
      <c r="K64" s="75">
        <f t="shared" si="33"/>
        <v>160.74</v>
      </c>
      <c r="L64" s="75">
        <f t="shared" si="34"/>
        <v>0</v>
      </c>
      <c r="M64" s="75">
        <f t="shared" si="35"/>
        <v>0</v>
      </c>
      <c r="N64" s="86">
        <f t="shared" si="36"/>
        <v>211.5</v>
      </c>
      <c r="O64" s="443"/>
      <c r="P64" s="141"/>
      <c r="Q64" s="141"/>
      <c r="R64" s="129"/>
    </row>
    <row r="65" spans="1:18" s="57" customFormat="1" ht="30.75" thickBot="1" x14ac:dyDescent="0.3">
      <c r="A65" s="79" t="s">
        <v>244</v>
      </c>
      <c r="B65" s="80" t="s">
        <v>245</v>
      </c>
      <c r="C65" s="81" t="s">
        <v>54</v>
      </c>
      <c r="D65" s="82">
        <v>1</v>
      </c>
      <c r="E65" s="83">
        <v>60</v>
      </c>
      <c r="F65" s="83">
        <v>240</v>
      </c>
      <c r="G65" s="83">
        <v>0</v>
      </c>
      <c r="H65" s="83">
        <v>0</v>
      </c>
      <c r="I65" s="83">
        <f t="shared" si="31"/>
        <v>300</v>
      </c>
      <c r="J65" s="83">
        <f t="shared" si="32"/>
        <v>60</v>
      </c>
      <c r="K65" s="83">
        <f t="shared" si="33"/>
        <v>240</v>
      </c>
      <c r="L65" s="83">
        <f t="shared" si="34"/>
        <v>0</v>
      </c>
      <c r="M65" s="83">
        <f t="shared" si="35"/>
        <v>0</v>
      </c>
      <c r="N65" s="84">
        <f t="shared" si="36"/>
        <v>300</v>
      </c>
      <c r="O65" s="443"/>
      <c r="P65" s="141"/>
      <c r="Q65" s="141"/>
      <c r="R65" s="129"/>
    </row>
    <row r="66" spans="1:18" ht="15.75" thickBot="1" x14ac:dyDescent="0.3">
      <c r="A66" s="5" t="s">
        <v>182</v>
      </c>
      <c r="B66" s="354" t="s">
        <v>102</v>
      </c>
      <c r="C66" s="346"/>
      <c r="D66" s="346"/>
      <c r="E66" s="346"/>
      <c r="F66" s="346"/>
      <c r="G66" s="346"/>
      <c r="H66" s="346"/>
      <c r="I66" s="346"/>
      <c r="J66" s="346"/>
      <c r="K66" s="346"/>
      <c r="L66" s="346"/>
      <c r="M66" s="346"/>
      <c r="N66" s="346">
        <f>SUM(N67:N71)</f>
        <v>1795.5</v>
      </c>
      <c r="O66" s="346" t="e">
        <f>+N66/#REF!</f>
        <v>#REF!</v>
      </c>
      <c r="P66" s="346"/>
      <c r="Q66" s="346"/>
      <c r="R66" s="347"/>
    </row>
    <row r="67" spans="1:18" s="57" customFormat="1" ht="60" x14ac:dyDescent="0.25">
      <c r="A67" s="77" t="s">
        <v>183</v>
      </c>
      <c r="B67" s="88" t="s">
        <v>104</v>
      </c>
      <c r="C67" s="71" t="s">
        <v>103</v>
      </c>
      <c r="D67" s="69">
        <v>1</v>
      </c>
      <c r="E67" s="70">
        <v>0</v>
      </c>
      <c r="F67" s="70">
        <v>0</v>
      </c>
      <c r="G67" s="70">
        <v>0</v>
      </c>
      <c r="H67" s="70">
        <v>770</v>
      </c>
      <c r="I67" s="70">
        <f t="shared" ref="I67:I71" si="37">+E67+F67+G67+H67</f>
        <v>770</v>
      </c>
      <c r="J67" s="70">
        <f t="shared" ref="J67:J71" si="38">+E67*D67</f>
        <v>0</v>
      </c>
      <c r="K67" s="70">
        <f t="shared" ref="K67:K71" si="39">+F67*D67</f>
        <v>0</v>
      </c>
      <c r="L67" s="70">
        <f t="shared" ref="L67:L71" si="40">+G67*D67</f>
        <v>0</v>
      </c>
      <c r="M67" s="70">
        <f t="shared" ref="M67:M71" si="41">+H67*D67</f>
        <v>770</v>
      </c>
      <c r="N67" s="78">
        <f t="shared" ref="N67:N71" si="42">+J67+K67+L67+M67</f>
        <v>770</v>
      </c>
      <c r="O67" s="443"/>
      <c r="P67" s="141"/>
      <c r="Q67" s="141"/>
      <c r="R67" s="129"/>
    </row>
    <row r="68" spans="1:18" s="57" customFormat="1" ht="60" x14ac:dyDescent="0.25">
      <c r="A68" s="85" t="s">
        <v>184</v>
      </c>
      <c r="B68" s="89" t="s">
        <v>106</v>
      </c>
      <c r="C68" s="76" t="s">
        <v>103</v>
      </c>
      <c r="D68" s="74">
        <v>1</v>
      </c>
      <c r="E68" s="75">
        <v>0</v>
      </c>
      <c r="F68" s="75">
        <v>0</v>
      </c>
      <c r="G68" s="75">
        <v>0</v>
      </c>
      <c r="H68" s="75">
        <v>370</v>
      </c>
      <c r="I68" s="75">
        <f t="shared" si="37"/>
        <v>370</v>
      </c>
      <c r="J68" s="75">
        <f t="shared" si="38"/>
        <v>0</v>
      </c>
      <c r="K68" s="75">
        <f t="shared" si="39"/>
        <v>0</v>
      </c>
      <c r="L68" s="75">
        <f t="shared" si="40"/>
        <v>0</v>
      </c>
      <c r="M68" s="75">
        <f t="shared" si="41"/>
        <v>370</v>
      </c>
      <c r="N68" s="86">
        <f t="shared" si="42"/>
        <v>370</v>
      </c>
      <c r="O68" s="443"/>
      <c r="P68" s="141"/>
      <c r="Q68" s="141"/>
      <c r="R68" s="129"/>
    </row>
    <row r="69" spans="1:18" s="57" customFormat="1" ht="45" x14ac:dyDescent="0.25">
      <c r="A69" s="85" t="s">
        <v>185</v>
      </c>
      <c r="B69" s="89" t="s">
        <v>136</v>
      </c>
      <c r="C69" s="76" t="s">
        <v>103</v>
      </c>
      <c r="D69" s="74">
        <v>1</v>
      </c>
      <c r="E69" s="75">
        <v>0</v>
      </c>
      <c r="F69" s="75">
        <v>0</v>
      </c>
      <c r="G69" s="75">
        <v>0</v>
      </c>
      <c r="H69" s="75">
        <v>225.5</v>
      </c>
      <c r="I69" s="75">
        <f t="shared" si="37"/>
        <v>225.5</v>
      </c>
      <c r="J69" s="75">
        <f t="shared" si="38"/>
        <v>0</v>
      </c>
      <c r="K69" s="75">
        <f t="shared" si="39"/>
        <v>0</v>
      </c>
      <c r="L69" s="75">
        <f t="shared" si="40"/>
        <v>0</v>
      </c>
      <c r="M69" s="75">
        <f t="shared" si="41"/>
        <v>225.5</v>
      </c>
      <c r="N69" s="86">
        <f t="shared" si="42"/>
        <v>225.5</v>
      </c>
      <c r="O69" s="443"/>
      <c r="P69" s="141"/>
      <c r="Q69" s="141"/>
      <c r="R69" s="129"/>
    </row>
    <row r="70" spans="1:18" s="57" customFormat="1" ht="45" x14ac:dyDescent="0.25">
      <c r="A70" s="85" t="s">
        <v>186</v>
      </c>
      <c r="B70" s="89" t="s">
        <v>105</v>
      </c>
      <c r="C70" s="76" t="s">
        <v>103</v>
      </c>
      <c r="D70" s="74">
        <v>1</v>
      </c>
      <c r="E70" s="75">
        <v>0</v>
      </c>
      <c r="F70" s="75">
        <v>0</v>
      </c>
      <c r="G70" s="75">
        <v>0</v>
      </c>
      <c r="H70" s="75">
        <v>315</v>
      </c>
      <c r="I70" s="75">
        <f t="shared" si="37"/>
        <v>315</v>
      </c>
      <c r="J70" s="75">
        <f t="shared" si="38"/>
        <v>0</v>
      </c>
      <c r="K70" s="75">
        <f t="shared" si="39"/>
        <v>0</v>
      </c>
      <c r="L70" s="75">
        <f t="shared" si="40"/>
        <v>0</v>
      </c>
      <c r="M70" s="75">
        <f t="shared" si="41"/>
        <v>315</v>
      </c>
      <c r="N70" s="86">
        <f t="shared" si="42"/>
        <v>315</v>
      </c>
      <c r="O70" s="443"/>
      <c r="P70" s="141"/>
      <c r="Q70" s="141"/>
      <c r="R70" s="129"/>
    </row>
    <row r="71" spans="1:18" s="57" customFormat="1" ht="45.75" thickBot="1" x14ac:dyDescent="0.3">
      <c r="A71" s="133" t="s">
        <v>249</v>
      </c>
      <c r="B71" s="102" t="s">
        <v>250</v>
      </c>
      <c r="C71" s="134" t="s">
        <v>103</v>
      </c>
      <c r="D71" s="135">
        <v>1</v>
      </c>
      <c r="E71" s="106">
        <v>0</v>
      </c>
      <c r="F71" s="106">
        <v>0</v>
      </c>
      <c r="G71" s="106">
        <v>0</v>
      </c>
      <c r="H71" s="106">
        <v>115</v>
      </c>
      <c r="I71" s="106">
        <f t="shared" si="37"/>
        <v>115</v>
      </c>
      <c r="J71" s="106">
        <f t="shared" si="38"/>
        <v>0</v>
      </c>
      <c r="K71" s="106">
        <f t="shared" si="39"/>
        <v>0</v>
      </c>
      <c r="L71" s="106">
        <f t="shared" si="40"/>
        <v>0</v>
      </c>
      <c r="M71" s="106">
        <f t="shared" si="41"/>
        <v>115</v>
      </c>
      <c r="N71" s="108">
        <f t="shared" si="42"/>
        <v>115</v>
      </c>
      <c r="O71" s="443"/>
      <c r="P71" s="141"/>
      <c r="Q71" s="141"/>
      <c r="R71" s="129"/>
    </row>
    <row r="72" spans="1:18" ht="15.75" thickBot="1" x14ac:dyDescent="0.3">
      <c r="A72" s="5" t="s">
        <v>187</v>
      </c>
      <c r="B72" s="354" t="s">
        <v>107</v>
      </c>
      <c r="C72" s="346"/>
      <c r="D72" s="346"/>
      <c r="E72" s="346"/>
      <c r="F72" s="346"/>
      <c r="G72" s="346"/>
      <c r="H72" s="346"/>
      <c r="I72" s="346"/>
      <c r="J72" s="346"/>
      <c r="K72" s="346"/>
      <c r="L72" s="346"/>
      <c r="M72" s="346"/>
      <c r="N72" s="346">
        <f>SUM(N73:N74)</f>
        <v>700</v>
      </c>
      <c r="O72" s="346" t="e">
        <f>+N72/#REF!</f>
        <v>#REF!</v>
      </c>
      <c r="P72" s="346"/>
      <c r="Q72" s="346"/>
      <c r="R72" s="347"/>
    </row>
    <row r="73" spans="1:18" s="57" customFormat="1" x14ac:dyDescent="0.25">
      <c r="A73" s="77" t="s">
        <v>188</v>
      </c>
      <c r="B73" s="90" t="s">
        <v>108</v>
      </c>
      <c r="C73" s="67" t="s">
        <v>54</v>
      </c>
      <c r="D73" s="69">
        <v>1</v>
      </c>
      <c r="E73" s="70">
        <v>190</v>
      </c>
      <c r="F73" s="70">
        <v>275</v>
      </c>
      <c r="G73" s="70">
        <v>0</v>
      </c>
      <c r="H73" s="70">
        <v>0</v>
      </c>
      <c r="I73" s="70">
        <f>+E73+F73+G73+H73</f>
        <v>465</v>
      </c>
      <c r="J73" s="70">
        <f>+E73*D73</f>
        <v>190</v>
      </c>
      <c r="K73" s="70">
        <f>+F73*D73</f>
        <v>275</v>
      </c>
      <c r="L73" s="70">
        <f>+G73*D73</f>
        <v>0</v>
      </c>
      <c r="M73" s="70">
        <f>+H73*D73</f>
        <v>0</v>
      </c>
      <c r="N73" s="78">
        <f t="shared" si="5"/>
        <v>465</v>
      </c>
      <c r="O73" s="443"/>
      <c r="P73" s="141"/>
      <c r="Q73" s="141"/>
      <c r="R73" s="129"/>
    </row>
    <row r="74" spans="1:18" s="57" customFormat="1" ht="15.75" thickBot="1" x14ac:dyDescent="0.3">
      <c r="A74" s="79" t="s">
        <v>189</v>
      </c>
      <c r="B74" s="99" t="s">
        <v>109</v>
      </c>
      <c r="C74" s="81" t="s">
        <v>15</v>
      </c>
      <c r="D74" s="82">
        <v>1</v>
      </c>
      <c r="E74" s="83">
        <v>30</v>
      </c>
      <c r="F74" s="83">
        <v>205</v>
      </c>
      <c r="G74" s="83">
        <v>0</v>
      </c>
      <c r="H74" s="83">
        <v>0</v>
      </c>
      <c r="I74" s="83">
        <f>+E74+F74+G74+H74</f>
        <v>235</v>
      </c>
      <c r="J74" s="83">
        <f>+E74*D74</f>
        <v>30</v>
      </c>
      <c r="K74" s="83">
        <f>+F74*D74</f>
        <v>205</v>
      </c>
      <c r="L74" s="83">
        <f>+G74*D74</f>
        <v>0</v>
      </c>
      <c r="M74" s="83">
        <f>+H74*D74</f>
        <v>0</v>
      </c>
      <c r="N74" s="84">
        <f t="shared" si="5"/>
        <v>235</v>
      </c>
      <c r="O74" s="443"/>
      <c r="P74" s="141"/>
      <c r="Q74" s="141"/>
      <c r="R74" s="129"/>
    </row>
    <row r="75" spans="1:18" s="57" customFormat="1" ht="15.75" thickBot="1" x14ac:dyDescent="0.3">
      <c r="A75" s="5" t="s">
        <v>190</v>
      </c>
      <c r="B75" s="354" t="s">
        <v>251</v>
      </c>
      <c r="C75" s="346"/>
      <c r="D75" s="346"/>
      <c r="E75" s="346"/>
      <c r="F75" s="346"/>
      <c r="G75" s="346"/>
      <c r="H75" s="346"/>
      <c r="I75" s="346"/>
      <c r="J75" s="346"/>
      <c r="K75" s="346"/>
      <c r="L75" s="346"/>
      <c r="M75" s="346"/>
      <c r="N75" s="346">
        <f>SUM(N76:N79)</f>
        <v>1192.375</v>
      </c>
      <c r="O75" s="346" t="e">
        <f>+N75/#REF!</f>
        <v>#REF!</v>
      </c>
      <c r="P75" s="346"/>
      <c r="Q75" s="346"/>
      <c r="R75" s="347"/>
    </row>
    <row r="76" spans="1:18" s="57" customFormat="1" ht="45" x14ac:dyDescent="0.25">
      <c r="A76" s="77" t="s">
        <v>191</v>
      </c>
      <c r="B76" s="88" t="s">
        <v>253</v>
      </c>
      <c r="C76" s="67" t="s">
        <v>54</v>
      </c>
      <c r="D76" s="69">
        <v>1</v>
      </c>
      <c r="E76" s="113">
        <v>120</v>
      </c>
      <c r="F76" s="113">
        <v>155</v>
      </c>
      <c r="G76" s="113">
        <v>0</v>
      </c>
      <c r="H76" s="70">
        <v>0</v>
      </c>
      <c r="I76" s="70">
        <f>+E76+F76+G76+H76</f>
        <v>275</v>
      </c>
      <c r="J76" s="70">
        <f>+E76*D76</f>
        <v>120</v>
      </c>
      <c r="K76" s="70">
        <f>+F76*D76</f>
        <v>155</v>
      </c>
      <c r="L76" s="70">
        <f>+G76*D76</f>
        <v>0</v>
      </c>
      <c r="M76" s="70">
        <f>+H76*D76</f>
        <v>0</v>
      </c>
      <c r="N76" s="78">
        <f t="shared" ref="N76:N79" si="43">+J76+K76+L76+M76</f>
        <v>275</v>
      </c>
      <c r="O76" s="443"/>
      <c r="P76" s="141"/>
      <c r="Q76" s="141"/>
      <c r="R76" s="129"/>
    </row>
    <row r="77" spans="1:18" s="57" customFormat="1" ht="30" x14ac:dyDescent="0.25">
      <c r="A77" s="85" t="s">
        <v>252</v>
      </c>
      <c r="B77" s="73" t="s">
        <v>258</v>
      </c>
      <c r="C77" s="72" t="s">
        <v>15</v>
      </c>
      <c r="D77" s="74">
        <v>1</v>
      </c>
      <c r="E77" s="75">
        <v>60</v>
      </c>
      <c r="F77" s="75">
        <v>250</v>
      </c>
      <c r="G77" s="75">
        <v>0</v>
      </c>
      <c r="H77" s="75">
        <v>0</v>
      </c>
      <c r="I77" s="75">
        <f>+E77+F77+G77+H77</f>
        <v>310</v>
      </c>
      <c r="J77" s="75">
        <f>+E77*D77</f>
        <v>60</v>
      </c>
      <c r="K77" s="75">
        <f>+F77*D77</f>
        <v>250</v>
      </c>
      <c r="L77" s="75">
        <f>+G77*D77</f>
        <v>0</v>
      </c>
      <c r="M77" s="75">
        <f>+H77*D77</f>
        <v>0</v>
      </c>
      <c r="N77" s="86">
        <f t="shared" si="43"/>
        <v>310</v>
      </c>
      <c r="O77" s="443"/>
      <c r="P77" s="141"/>
      <c r="Q77" s="141"/>
      <c r="R77" s="129"/>
    </row>
    <row r="78" spans="1:18" s="57" customFormat="1" ht="30" x14ac:dyDescent="0.25">
      <c r="A78" s="133" t="s">
        <v>254</v>
      </c>
      <c r="B78" s="109" t="s">
        <v>256</v>
      </c>
      <c r="C78" s="134" t="s">
        <v>13</v>
      </c>
      <c r="D78" s="74">
        <v>10.75</v>
      </c>
      <c r="E78" s="75">
        <v>5.5</v>
      </c>
      <c r="F78" s="75">
        <v>24.5</v>
      </c>
      <c r="G78" s="75">
        <v>0</v>
      </c>
      <c r="H78" s="75">
        <v>0</v>
      </c>
      <c r="I78" s="75">
        <f t="shared" ref="I78:I79" si="44">+E78+F78+G78+H78</f>
        <v>30</v>
      </c>
      <c r="J78" s="75">
        <f>+E78*D78</f>
        <v>59.125</v>
      </c>
      <c r="K78" s="75">
        <f>+F78*D78</f>
        <v>263.375</v>
      </c>
      <c r="L78" s="75">
        <f>+G78*D78</f>
        <v>0</v>
      </c>
      <c r="M78" s="75">
        <f>+H78*D78</f>
        <v>0</v>
      </c>
      <c r="N78" s="86">
        <f t="shared" si="43"/>
        <v>322.5</v>
      </c>
      <c r="O78" s="443"/>
      <c r="P78" s="141"/>
      <c r="Q78" s="141"/>
      <c r="R78" s="129"/>
    </row>
    <row r="79" spans="1:18" s="57" customFormat="1" ht="18" thickBot="1" x14ac:dyDescent="0.3">
      <c r="A79" s="79" t="s">
        <v>255</v>
      </c>
      <c r="B79" s="99" t="s">
        <v>257</v>
      </c>
      <c r="C79" s="134" t="s">
        <v>13</v>
      </c>
      <c r="D79" s="82">
        <f>+D78</f>
        <v>10.75</v>
      </c>
      <c r="E79" s="75">
        <v>6</v>
      </c>
      <c r="F79" s="75">
        <v>20.5</v>
      </c>
      <c r="G79" s="75">
        <v>0</v>
      </c>
      <c r="H79" s="75">
        <v>0</v>
      </c>
      <c r="I79" s="75">
        <f t="shared" si="44"/>
        <v>26.5</v>
      </c>
      <c r="J79" s="75">
        <f>+E79*D79</f>
        <v>64.5</v>
      </c>
      <c r="K79" s="75">
        <f>+F79*D79</f>
        <v>220.375</v>
      </c>
      <c r="L79" s="75">
        <f>+G79*D79</f>
        <v>0</v>
      </c>
      <c r="M79" s="75">
        <f>+H79*D79</f>
        <v>0</v>
      </c>
      <c r="N79" s="86">
        <f t="shared" si="43"/>
        <v>284.875</v>
      </c>
      <c r="O79" s="443"/>
      <c r="P79" s="141"/>
      <c r="Q79" s="141"/>
      <c r="R79" s="129"/>
    </row>
    <row r="80" spans="1:18" ht="15.75" thickBot="1" x14ac:dyDescent="0.3">
      <c r="A80" s="5" t="s">
        <v>259</v>
      </c>
      <c r="B80" s="354" t="s">
        <v>242</v>
      </c>
      <c r="C80" s="346"/>
      <c r="D80" s="346"/>
      <c r="E80" s="346"/>
      <c r="F80" s="346"/>
      <c r="G80" s="346"/>
      <c r="H80" s="346"/>
      <c r="I80" s="346"/>
      <c r="J80" s="346"/>
      <c r="K80" s="346"/>
      <c r="L80" s="346"/>
      <c r="M80" s="346"/>
      <c r="N80" s="346">
        <f>SUM(N81)</f>
        <v>13.141499999999999</v>
      </c>
      <c r="O80" s="346" t="e">
        <f>+N80/#REF!</f>
        <v>#REF!</v>
      </c>
      <c r="P80" s="346"/>
      <c r="Q80" s="346"/>
      <c r="R80" s="347"/>
    </row>
    <row r="81" spans="1:18" s="57" customFormat="1" ht="18" thickBot="1" x14ac:dyDescent="0.3">
      <c r="A81" s="92" t="s">
        <v>260</v>
      </c>
      <c r="B81" s="111" t="s">
        <v>243</v>
      </c>
      <c r="C81" s="94" t="s">
        <v>13</v>
      </c>
      <c r="D81" s="95">
        <v>87.61</v>
      </c>
      <c r="E81" s="96">
        <v>0.15</v>
      </c>
      <c r="F81" s="96">
        <v>0</v>
      </c>
      <c r="G81" s="96">
        <v>0</v>
      </c>
      <c r="H81" s="96">
        <v>0</v>
      </c>
      <c r="I81" s="96">
        <f>+E81+F81+G81+H81</f>
        <v>0.15</v>
      </c>
      <c r="J81" s="96">
        <f>+E81*D81</f>
        <v>13.141499999999999</v>
      </c>
      <c r="K81" s="96">
        <f>+F81*D81</f>
        <v>0</v>
      </c>
      <c r="L81" s="96">
        <f>+G81*D81</f>
        <v>0</v>
      </c>
      <c r="M81" s="96">
        <f>+H81*D81</f>
        <v>0</v>
      </c>
      <c r="N81" s="97">
        <f t="shared" si="5"/>
        <v>13.141499999999999</v>
      </c>
      <c r="O81" s="444"/>
      <c r="P81" s="198"/>
      <c r="Q81" s="198"/>
      <c r="R81" s="132"/>
    </row>
    <row r="82" spans="1:18" x14ac:dyDescent="0.25">
      <c r="C82" s="7"/>
      <c r="D82" s="8"/>
      <c r="E82" s="10"/>
      <c r="F82" s="10"/>
      <c r="G82" s="10"/>
      <c r="H82" s="10"/>
      <c r="I82" s="9"/>
      <c r="J82" s="9"/>
      <c r="K82" s="9"/>
      <c r="L82" s="9"/>
      <c r="M82" s="9"/>
      <c r="N82" s="9"/>
    </row>
    <row r="83" spans="1:18" s="55" customFormat="1" x14ac:dyDescent="0.25">
      <c r="A83"/>
      <c r="B83"/>
      <c r="C83" s="7"/>
      <c r="D83" s="8"/>
      <c r="E83" s="10"/>
      <c r="F83" s="10"/>
      <c r="G83" s="10"/>
      <c r="H83" s="10"/>
      <c r="I83" s="9"/>
      <c r="J83" s="9"/>
      <c r="K83" s="9"/>
      <c r="L83" s="9"/>
      <c r="M83" s="9"/>
      <c r="N83" s="9"/>
      <c r="P83"/>
    </row>
    <row r="84" spans="1:18" s="55" customFormat="1" hidden="1" x14ac:dyDescent="0.25">
      <c r="A84"/>
      <c r="B84"/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9"/>
      <c r="P84"/>
    </row>
    <row r="85" spans="1:18" s="55" customFormat="1" hidden="1" x14ac:dyDescent="0.25">
      <c r="A85"/>
      <c r="B85"/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9"/>
      <c r="P85"/>
    </row>
    <row r="86" spans="1:18" s="55" customFormat="1" hidden="1" x14ac:dyDescent="0.25">
      <c r="A86"/>
      <c r="B86"/>
      <c r="C86" s="7"/>
      <c r="D86" s="8"/>
      <c r="E86" s="10"/>
      <c r="F86" s="10"/>
      <c r="G86" s="10"/>
      <c r="H86" s="10"/>
      <c r="I86" s="9"/>
      <c r="J86" s="9">
        <f>+J27+J28+J30+J31+J32+J33+J35+J37+J38+J39+J40+J42+J43+J44+J45+J46+J47+J48+J49+J50+J52+J53+J54+J55+J56+J58+J60+J61+J62+J63+I70+J81</f>
        <v>3767.0915000000005</v>
      </c>
      <c r="K86" s="9"/>
      <c r="L86" s="9"/>
      <c r="M86" s="9"/>
      <c r="N86" s="9"/>
      <c r="P86"/>
    </row>
    <row r="87" spans="1:18" s="55" customFormat="1" hidden="1" x14ac:dyDescent="0.25">
      <c r="A87"/>
      <c r="B87"/>
      <c r="C87" s="7"/>
      <c r="D87" s="8"/>
      <c r="E87" s="10"/>
      <c r="F87" s="10"/>
      <c r="G87" s="10"/>
      <c r="H87" s="10"/>
      <c r="I87" s="9">
        <f>0.9*J87</f>
        <v>1959.44625</v>
      </c>
      <c r="J87" s="9">
        <f>+J27+J30+J31+J35+J37+J38+J42+J43+J46+J47+J52+J53+J61+J62+I70</f>
        <v>2177.1624999999999</v>
      </c>
      <c r="K87" s="9"/>
      <c r="L87" s="9"/>
      <c r="M87" s="9"/>
      <c r="N87" s="9"/>
      <c r="P87"/>
    </row>
    <row r="88" spans="1:18" s="55" customFormat="1" hidden="1" x14ac:dyDescent="0.25">
      <c r="A88"/>
      <c r="B88"/>
      <c r="C88" s="7"/>
      <c r="D88" s="8"/>
      <c r="E88" s="10"/>
      <c r="F88" s="10"/>
      <c r="G88" s="10"/>
      <c r="H88" s="10"/>
      <c r="I88" s="9"/>
      <c r="J88" s="65">
        <f>+J86+I87</f>
        <v>5726.5377500000004</v>
      </c>
      <c r="K88" s="9"/>
      <c r="L88" s="9"/>
      <c r="M88" s="9"/>
      <c r="N88" s="9"/>
      <c r="P88"/>
    </row>
    <row r="89" spans="1:18" s="55" customFormat="1" hidden="1" x14ac:dyDescent="0.25">
      <c r="A89"/>
      <c r="B89"/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  <c r="P89"/>
    </row>
    <row r="90" spans="1:18" s="55" customFormat="1" hidden="1" x14ac:dyDescent="0.25">
      <c r="A90"/>
      <c r="B90"/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  <c r="P90"/>
    </row>
    <row r="91" spans="1:18" s="55" customFormat="1" x14ac:dyDescent="0.25">
      <c r="A91"/>
      <c r="B91"/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  <c r="P91"/>
    </row>
    <row r="92" spans="1:18" s="55" customFormat="1" x14ac:dyDescent="0.25">
      <c r="A92"/>
      <c r="B92"/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  <c r="P92"/>
    </row>
    <row r="93" spans="1:18" s="55" customFormat="1" x14ac:dyDescent="0.25">
      <c r="A93"/>
      <c r="B93"/>
      <c r="C93" s="7"/>
      <c r="D93" s="8"/>
      <c r="E93" s="10"/>
      <c r="F93" s="10"/>
      <c r="G93" s="10"/>
      <c r="H93" s="10"/>
      <c r="I93" s="9"/>
      <c r="J93" s="9"/>
      <c r="K93" s="9"/>
      <c r="L93" s="9"/>
      <c r="M93" s="9"/>
      <c r="N93" s="9"/>
      <c r="P93"/>
    </row>
    <row r="94" spans="1:18" s="55" customFormat="1" x14ac:dyDescent="0.25">
      <c r="A94"/>
      <c r="B94"/>
      <c r="C94" s="7"/>
      <c r="D94" s="8"/>
      <c r="E94" s="10"/>
      <c r="F94" s="10"/>
      <c r="G94" s="10"/>
      <c r="H94" s="10"/>
      <c r="I94" s="9"/>
      <c r="J94" s="9"/>
      <c r="K94" s="9"/>
      <c r="L94" s="9"/>
      <c r="M94" s="9"/>
      <c r="N94" s="9"/>
      <c r="P94"/>
    </row>
  </sheetData>
  <mergeCells count="27">
    <mergeCell ref="B75:R75"/>
    <mergeCell ref="B80:R80"/>
    <mergeCell ref="B51:R51"/>
    <mergeCell ref="B57:R57"/>
    <mergeCell ref="B59:R59"/>
    <mergeCell ref="B66:R66"/>
    <mergeCell ref="B72:R72"/>
    <mergeCell ref="P22:R22"/>
    <mergeCell ref="P23:P24"/>
    <mergeCell ref="Q23:Q24"/>
    <mergeCell ref="R23:R24"/>
    <mergeCell ref="P25:R25"/>
    <mergeCell ref="A25:N25"/>
    <mergeCell ref="B26:R26"/>
    <mergeCell ref="B29:R29"/>
    <mergeCell ref="B36:R36"/>
    <mergeCell ref="B41:R41"/>
    <mergeCell ref="A22:N22"/>
    <mergeCell ref="A23:A24"/>
    <mergeCell ref="B23:B24"/>
    <mergeCell ref="C23:C24"/>
    <mergeCell ref="D23:D24"/>
    <mergeCell ref="E23:I23"/>
    <mergeCell ref="J23:N23"/>
    <mergeCell ref="A1:N1"/>
    <mergeCell ref="A2:N2"/>
    <mergeCell ref="A19:R19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0" orientation="portrait" horizontalDpi="300" verticalDpi="3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92"/>
  <sheetViews>
    <sheetView showGridLines="0" topLeftCell="A7" zoomScale="90" zoomScaleNormal="90" workbookViewId="0">
      <selection activeCell="A20" sqref="A20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11.42578125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41.8554687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237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393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1" spans="1:18" ht="15.75" thickBot="1" x14ac:dyDescent="0.3"/>
    <row r="22" spans="1:18" ht="16.5" thickBot="1" x14ac:dyDescent="0.3">
      <c r="A22" s="311" t="s">
        <v>1</v>
      </c>
      <c r="B22" s="312"/>
      <c r="C22" s="312"/>
      <c r="D22" s="312"/>
      <c r="E22" s="312"/>
      <c r="F22" s="312"/>
      <c r="G22" s="312"/>
      <c r="H22" s="312"/>
      <c r="I22" s="312"/>
      <c r="J22" s="312"/>
      <c r="K22" s="312"/>
      <c r="L22" s="312"/>
      <c r="M22" s="312"/>
      <c r="N22" s="313"/>
      <c r="P22" s="328" t="s">
        <v>280</v>
      </c>
      <c r="Q22" s="329"/>
      <c r="R22" s="330"/>
    </row>
    <row r="23" spans="1:18" x14ac:dyDescent="0.25">
      <c r="A23" s="314" t="s">
        <v>14</v>
      </c>
      <c r="B23" s="316" t="s">
        <v>2</v>
      </c>
      <c r="C23" s="316" t="s">
        <v>3</v>
      </c>
      <c r="D23" s="318" t="s">
        <v>4</v>
      </c>
      <c r="E23" s="320" t="s">
        <v>5</v>
      </c>
      <c r="F23" s="321"/>
      <c r="G23" s="321"/>
      <c r="H23" s="321"/>
      <c r="I23" s="321"/>
      <c r="J23" s="314" t="s">
        <v>6</v>
      </c>
      <c r="K23" s="316"/>
      <c r="L23" s="316"/>
      <c r="M23" s="316"/>
      <c r="N23" s="322"/>
      <c r="P23" s="334" t="s">
        <v>285</v>
      </c>
      <c r="Q23" s="316" t="s">
        <v>3</v>
      </c>
      <c r="R23" s="322" t="s">
        <v>4</v>
      </c>
    </row>
    <row r="24" spans="1:18" ht="26.25" thickBot="1" x14ac:dyDescent="0.3">
      <c r="A24" s="315"/>
      <c r="B24" s="317"/>
      <c r="C24" s="317"/>
      <c r="D24" s="319"/>
      <c r="E24" s="1" t="s">
        <v>7</v>
      </c>
      <c r="F24" s="2" t="s">
        <v>8</v>
      </c>
      <c r="G24" s="2" t="s">
        <v>9</v>
      </c>
      <c r="H24" s="2" t="s">
        <v>10</v>
      </c>
      <c r="I24" s="3" t="s">
        <v>11</v>
      </c>
      <c r="J24" s="1" t="s">
        <v>7</v>
      </c>
      <c r="K24" s="2" t="s">
        <v>8</v>
      </c>
      <c r="L24" s="2" t="s">
        <v>9</v>
      </c>
      <c r="M24" s="2" t="s">
        <v>10</v>
      </c>
      <c r="N24" s="4" t="s">
        <v>12</v>
      </c>
      <c r="P24" s="335"/>
      <c r="Q24" s="317"/>
      <c r="R24" s="336"/>
    </row>
    <row r="25" spans="1:18" ht="8.25" customHeight="1" thickBot="1" x14ac:dyDescent="0.3">
      <c r="A25" s="325"/>
      <c r="B25" s="326"/>
      <c r="C25" s="326"/>
      <c r="D25" s="326"/>
      <c r="E25" s="326"/>
      <c r="F25" s="326"/>
      <c r="G25" s="326"/>
      <c r="H25" s="326"/>
      <c r="I25" s="326"/>
      <c r="J25" s="326"/>
      <c r="K25" s="326"/>
      <c r="L25" s="326"/>
      <c r="M25" s="326"/>
      <c r="N25" s="327"/>
      <c r="P25" s="331"/>
      <c r="Q25" s="332"/>
      <c r="R25" s="333"/>
    </row>
    <row r="26" spans="1:18" ht="15.75" thickBot="1" x14ac:dyDescent="0.3">
      <c r="A26" s="5" t="s">
        <v>143</v>
      </c>
      <c r="B26" s="354" t="s">
        <v>16</v>
      </c>
      <c r="C26" s="346"/>
      <c r="D26" s="346"/>
      <c r="E26" s="346"/>
      <c r="F26" s="346"/>
      <c r="G26" s="346"/>
      <c r="H26" s="346"/>
      <c r="I26" s="346"/>
      <c r="J26" s="346"/>
      <c r="K26" s="346"/>
      <c r="L26" s="346"/>
      <c r="M26" s="346"/>
      <c r="N26" s="346"/>
      <c r="O26" s="346"/>
      <c r="P26" s="346"/>
      <c r="Q26" s="346"/>
      <c r="R26" s="347"/>
    </row>
    <row r="27" spans="1:18" s="57" customFormat="1" ht="30" x14ac:dyDescent="0.25">
      <c r="A27" s="133" t="s">
        <v>144</v>
      </c>
      <c r="B27" s="109" t="s">
        <v>110</v>
      </c>
      <c r="C27" s="427" t="s">
        <v>18</v>
      </c>
      <c r="D27" s="135">
        <f>+Wood!Q69</f>
        <v>183.75</v>
      </c>
      <c r="E27" s="106">
        <v>0.5</v>
      </c>
      <c r="F27" s="106">
        <v>1.9</v>
      </c>
      <c r="G27" s="106">
        <v>0</v>
      </c>
      <c r="H27" s="106">
        <v>0</v>
      </c>
      <c r="I27" s="106">
        <f t="shared" ref="I27:I28" si="0">+E27+F27+G27+H27</f>
        <v>2.4</v>
      </c>
      <c r="J27" s="106">
        <f t="shared" ref="J27:J28" si="1">+E27*D27</f>
        <v>91.875</v>
      </c>
      <c r="K27" s="106">
        <f t="shared" ref="K27:K28" si="2">+F27*D27</f>
        <v>349.125</v>
      </c>
      <c r="L27" s="106">
        <f t="shared" ref="L27:L28" si="3">+G27*D27</f>
        <v>0</v>
      </c>
      <c r="M27" s="106">
        <f t="shared" ref="M27:M28" si="4">+H27*D27</f>
        <v>0</v>
      </c>
      <c r="N27" s="108">
        <f t="shared" ref="N27:N79" si="5">+J27+K27+L27+M27</f>
        <v>441</v>
      </c>
      <c r="O27" s="443"/>
      <c r="P27" s="442"/>
      <c r="Q27" s="442"/>
      <c r="R27" s="157"/>
    </row>
    <row r="28" spans="1:18" s="57" customFormat="1" ht="30.75" thickBot="1" x14ac:dyDescent="0.3">
      <c r="A28" s="79" t="s">
        <v>145</v>
      </c>
      <c r="B28" s="80" t="s">
        <v>111</v>
      </c>
      <c r="C28" s="81" t="s">
        <v>18</v>
      </c>
      <c r="D28" s="82">
        <f>+D27</f>
        <v>183.75</v>
      </c>
      <c r="E28" s="83">
        <v>0.2</v>
      </c>
      <c r="F28" s="83">
        <v>0.1</v>
      </c>
      <c r="G28" s="83">
        <v>0</v>
      </c>
      <c r="H28" s="83">
        <v>0</v>
      </c>
      <c r="I28" s="83">
        <f t="shared" si="0"/>
        <v>0.30000000000000004</v>
      </c>
      <c r="J28" s="83">
        <f t="shared" si="1"/>
        <v>36.75</v>
      </c>
      <c r="K28" s="83">
        <f t="shared" si="2"/>
        <v>18.375</v>
      </c>
      <c r="L28" s="83">
        <f t="shared" si="3"/>
        <v>0</v>
      </c>
      <c r="M28" s="83">
        <f t="shared" si="4"/>
        <v>0</v>
      </c>
      <c r="N28" s="84">
        <f t="shared" si="5"/>
        <v>55.125</v>
      </c>
      <c r="O28" s="443"/>
      <c r="P28" s="141"/>
      <c r="Q28" s="141"/>
      <c r="R28" s="129"/>
    </row>
    <row r="29" spans="1:18" ht="15.75" thickBot="1" x14ac:dyDescent="0.3">
      <c r="A29" s="5" t="s">
        <v>146</v>
      </c>
      <c r="B29" s="354" t="s">
        <v>38</v>
      </c>
      <c r="C29" s="346"/>
      <c r="D29" s="346"/>
      <c r="E29" s="346"/>
      <c r="F29" s="346"/>
      <c r="G29" s="346"/>
      <c r="H29" s="346"/>
      <c r="I29" s="346"/>
      <c r="J29" s="346"/>
      <c r="K29" s="346"/>
      <c r="L29" s="346"/>
      <c r="M29" s="346"/>
      <c r="N29" s="346">
        <f>SUM(N30:N35)</f>
        <v>3134.8899999999994</v>
      </c>
      <c r="O29" s="346" t="e">
        <f>+N29/#REF!</f>
        <v>#REF!</v>
      </c>
      <c r="P29" s="346"/>
      <c r="Q29" s="346"/>
      <c r="R29" s="347"/>
    </row>
    <row r="30" spans="1:18" s="57" customFormat="1" ht="45" x14ac:dyDescent="0.25">
      <c r="A30" s="77" t="s">
        <v>147</v>
      </c>
      <c r="B30" s="68" t="s">
        <v>265</v>
      </c>
      <c r="C30" s="71" t="s">
        <v>18</v>
      </c>
      <c r="D30" s="69">
        <f>+Wood!Q70</f>
        <v>546</v>
      </c>
      <c r="E30" s="70">
        <v>0.5</v>
      </c>
      <c r="F30" s="70">
        <v>1.9</v>
      </c>
      <c r="G30" s="70">
        <v>0</v>
      </c>
      <c r="H30" s="70">
        <v>0</v>
      </c>
      <c r="I30" s="70">
        <f t="shared" ref="I30:I35" si="6">+E30+F30+G30+H30</f>
        <v>2.4</v>
      </c>
      <c r="J30" s="70">
        <f t="shared" ref="J30:J35" si="7">+E30*D30</f>
        <v>273</v>
      </c>
      <c r="K30" s="70">
        <f t="shared" ref="K30:K35" si="8">+F30*D30</f>
        <v>1037.3999999999999</v>
      </c>
      <c r="L30" s="70">
        <f t="shared" ref="L30:L35" si="9">+G30*D30</f>
        <v>0</v>
      </c>
      <c r="M30" s="70">
        <f t="shared" ref="M30:M35" si="10">+H30*D30</f>
        <v>0</v>
      </c>
      <c r="N30" s="78">
        <f t="shared" si="5"/>
        <v>1310.3999999999999</v>
      </c>
      <c r="O30" s="443"/>
      <c r="P30" s="141"/>
      <c r="Q30" s="141"/>
      <c r="R30" s="129"/>
    </row>
    <row r="31" spans="1:18" s="57" customFormat="1" ht="45" x14ac:dyDescent="0.25">
      <c r="A31" s="85" t="s">
        <v>148</v>
      </c>
      <c r="B31" s="73" t="s">
        <v>266</v>
      </c>
      <c r="C31" s="72" t="s">
        <v>18</v>
      </c>
      <c r="D31" s="74">
        <f>+Wood!Q70</f>
        <v>546</v>
      </c>
      <c r="E31" s="75">
        <v>0.2</v>
      </c>
      <c r="F31" s="75">
        <v>0.1</v>
      </c>
      <c r="G31" s="75">
        <v>0</v>
      </c>
      <c r="H31" s="75">
        <v>0</v>
      </c>
      <c r="I31" s="75">
        <f t="shared" si="6"/>
        <v>0.30000000000000004</v>
      </c>
      <c r="J31" s="75">
        <f t="shared" si="7"/>
        <v>109.2</v>
      </c>
      <c r="K31" s="75">
        <f t="shared" si="8"/>
        <v>54.6</v>
      </c>
      <c r="L31" s="75">
        <f t="shared" si="9"/>
        <v>0</v>
      </c>
      <c r="M31" s="75">
        <f t="shared" si="10"/>
        <v>0</v>
      </c>
      <c r="N31" s="86">
        <f t="shared" si="5"/>
        <v>163.80000000000001</v>
      </c>
      <c r="O31" s="443"/>
      <c r="P31" s="141"/>
      <c r="Q31" s="141"/>
      <c r="R31" s="129"/>
    </row>
    <row r="32" spans="1:18" s="57" customFormat="1" x14ac:dyDescent="0.25">
      <c r="A32" s="85" t="s">
        <v>149</v>
      </c>
      <c r="B32" s="73" t="s">
        <v>55</v>
      </c>
      <c r="C32" s="72" t="s">
        <v>15</v>
      </c>
      <c r="D32" s="74">
        <v>1</v>
      </c>
      <c r="E32" s="75">
        <v>50</v>
      </c>
      <c r="F32" s="75">
        <v>130</v>
      </c>
      <c r="G32" s="75">
        <v>0</v>
      </c>
      <c r="H32" s="75">
        <v>0</v>
      </c>
      <c r="I32" s="75">
        <f t="shared" si="6"/>
        <v>180</v>
      </c>
      <c r="J32" s="75">
        <f t="shared" si="7"/>
        <v>50</v>
      </c>
      <c r="K32" s="75">
        <f t="shared" si="8"/>
        <v>130</v>
      </c>
      <c r="L32" s="75">
        <f t="shared" si="9"/>
        <v>0</v>
      </c>
      <c r="M32" s="75">
        <f t="shared" si="10"/>
        <v>0</v>
      </c>
      <c r="N32" s="86">
        <f t="shared" si="5"/>
        <v>180</v>
      </c>
      <c r="O32" s="443"/>
      <c r="P32" s="141"/>
      <c r="Q32" s="141"/>
      <c r="R32" s="129"/>
    </row>
    <row r="33" spans="1:18" s="57" customFormat="1" ht="30" x14ac:dyDescent="0.25">
      <c r="A33" s="85" t="s">
        <v>150</v>
      </c>
      <c r="B33" s="73" t="s">
        <v>267</v>
      </c>
      <c r="C33" s="76" t="s">
        <v>13</v>
      </c>
      <c r="D33" s="74">
        <v>19.78</v>
      </c>
      <c r="E33" s="75">
        <v>5.5</v>
      </c>
      <c r="F33" s="75">
        <v>27.5</v>
      </c>
      <c r="G33" s="75">
        <v>0</v>
      </c>
      <c r="H33" s="75">
        <v>0</v>
      </c>
      <c r="I33" s="75">
        <f t="shared" si="6"/>
        <v>33</v>
      </c>
      <c r="J33" s="75">
        <f t="shared" si="7"/>
        <v>108.79</v>
      </c>
      <c r="K33" s="75">
        <f t="shared" si="8"/>
        <v>543.95000000000005</v>
      </c>
      <c r="L33" s="75">
        <f t="shared" si="9"/>
        <v>0</v>
      </c>
      <c r="M33" s="75">
        <f t="shared" si="10"/>
        <v>0</v>
      </c>
      <c r="N33" s="86">
        <f t="shared" si="5"/>
        <v>652.74</v>
      </c>
      <c r="O33" s="443"/>
      <c r="P33" s="141"/>
      <c r="Q33" s="141"/>
      <c r="R33" s="129"/>
    </row>
    <row r="34" spans="1:18" s="57" customFormat="1" ht="17.25" x14ac:dyDescent="0.25">
      <c r="A34" s="85" t="s">
        <v>151</v>
      </c>
      <c r="B34" s="73" t="s">
        <v>268</v>
      </c>
      <c r="C34" s="76" t="s">
        <v>13</v>
      </c>
      <c r="D34" s="74">
        <v>19.78</v>
      </c>
      <c r="E34" s="75">
        <v>6</v>
      </c>
      <c r="F34" s="75">
        <v>19</v>
      </c>
      <c r="G34" s="75">
        <v>0</v>
      </c>
      <c r="H34" s="75">
        <v>0</v>
      </c>
      <c r="I34" s="75">
        <f t="shared" si="6"/>
        <v>25</v>
      </c>
      <c r="J34" s="75">
        <f t="shared" si="7"/>
        <v>118.68</v>
      </c>
      <c r="K34" s="75">
        <f t="shared" si="8"/>
        <v>375.82000000000005</v>
      </c>
      <c r="L34" s="75">
        <f t="shared" si="9"/>
        <v>0</v>
      </c>
      <c r="M34" s="75">
        <f t="shared" si="10"/>
        <v>0</v>
      </c>
      <c r="N34" s="86">
        <f t="shared" si="5"/>
        <v>494.50000000000006</v>
      </c>
      <c r="O34" s="443"/>
      <c r="P34" s="141"/>
      <c r="Q34" s="141"/>
      <c r="R34" s="129"/>
    </row>
    <row r="35" spans="1:18" s="57" customFormat="1" ht="30.75" thickBot="1" x14ac:dyDescent="0.3">
      <c r="A35" s="79" t="s">
        <v>152</v>
      </c>
      <c r="B35" s="73" t="s">
        <v>269</v>
      </c>
      <c r="C35" s="87" t="s">
        <v>13</v>
      </c>
      <c r="D35" s="82">
        <v>7.41</v>
      </c>
      <c r="E35" s="83">
        <v>15</v>
      </c>
      <c r="F35" s="83">
        <v>30</v>
      </c>
      <c r="G35" s="83">
        <v>0</v>
      </c>
      <c r="H35" s="83">
        <v>0</v>
      </c>
      <c r="I35" s="83">
        <f t="shared" si="6"/>
        <v>45</v>
      </c>
      <c r="J35" s="83">
        <f t="shared" si="7"/>
        <v>111.15</v>
      </c>
      <c r="K35" s="83">
        <f t="shared" si="8"/>
        <v>222.3</v>
      </c>
      <c r="L35" s="83">
        <f t="shared" si="9"/>
        <v>0</v>
      </c>
      <c r="M35" s="83">
        <f t="shared" si="10"/>
        <v>0</v>
      </c>
      <c r="N35" s="84">
        <f t="shared" si="5"/>
        <v>333.45000000000005</v>
      </c>
      <c r="O35" s="443"/>
      <c r="P35" s="141"/>
      <c r="Q35" s="141"/>
      <c r="R35" s="129"/>
    </row>
    <row r="36" spans="1:18" ht="15.75" thickBot="1" x14ac:dyDescent="0.3">
      <c r="A36" s="5" t="s">
        <v>153</v>
      </c>
      <c r="B36" s="354" t="s">
        <v>85</v>
      </c>
      <c r="C36" s="346"/>
      <c r="D36" s="346"/>
      <c r="E36" s="346"/>
      <c r="F36" s="346"/>
      <c r="G36" s="346"/>
      <c r="H36" s="346"/>
      <c r="I36" s="346"/>
      <c r="J36" s="346"/>
      <c r="K36" s="346"/>
      <c r="L36" s="346"/>
      <c r="M36" s="346"/>
      <c r="N36" s="346">
        <f>+SUM(N37:N40)</f>
        <v>1419.3</v>
      </c>
      <c r="O36" s="346" t="e">
        <f>+N36/#REF!</f>
        <v>#REF!</v>
      </c>
      <c r="P36" s="346"/>
      <c r="Q36" s="346"/>
      <c r="R36" s="347"/>
    </row>
    <row r="37" spans="1:18" s="57" customFormat="1" x14ac:dyDescent="0.25">
      <c r="A37" s="77" t="s">
        <v>154</v>
      </c>
      <c r="B37" s="68" t="s">
        <v>270</v>
      </c>
      <c r="C37" s="71" t="s">
        <v>18</v>
      </c>
      <c r="D37" s="69">
        <f>+Wood!Q83</f>
        <v>344.25</v>
      </c>
      <c r="E37" s="70">
        <v>0.5</v>
      </c>
      <c r="F37" s="70">
        <v>1.9</v>
      </c>
      <c r="G37" s="70">
        <v>0</v>
      </c>
      <c r="H37" s="70">
        <v>0</v>
      </c>
      <c r="I37" s="70">
        <f t="shared" ref="I37:I40" si="11">+E37+F37+G37+H37</f>
        <v>2.4</v>
      </c>
      <c r="J37" s="70">
        <f t="shared" ref="J37:J40" si="12">+E37*D37</f>
        <v>172.125</v>
      </c>
      <c r="K37" s="70">
        <f t="shared" ref="K37:K40" si="13">+F37*D37</f>
        <v>654.07499999999993</v>
      </c>
      <c r="L37" s="70">
        <f t="shared" ref="L37:L40" si="14">+G37*D37</f>
        <v>0</v>
      </c>
      <c r="M37" s="70">
        <f t="shared" ref="M37:M40" si="15">+H37*D37</f>
        <v>0</v>
      </c>
      <c r="N37" s="78">
        <f t="shared" si="5"/>
        <v>826.19999999999993</v>
      </c>
      <c r="O37" s="443"/>
      <c r="P37" s="141"/>
      <c r="Q37" s="141"/>
      <c r="R37" s="129"/>
    </row>
    <row r="38" spans="1:18" s="57" customFormat="1" x14ac:dyDescent="0.25">
      <c r="A38" s="85" t="s">
        <v>155</v>
      </c>
      <c r="B38" s="73" t="s">
        <v>70</v>
      </c>
      <c r="C38" s="76" t="s">
        <v>18</v>
      </c>
      <c r="D38" s="74">
        <f>+Wood!Q86+Wood!Q87</f>
        <v>114.75</v>
      </c>
      <c r="E38" s="75">
        <v>0.5</v>
      </c>
      <c r="F38" s="75">
        <v>1.9</v>
      </c>
      <c r="G38" s="75">
        <v>0</v>
      </c>
      <c r="H38" s="75">
        <v>0</v>
      </c>
      <c r="I38" s="75">
        <f t="shared" si="11"/>
        <v>2.4</v>
      </c>
      <c r="J38" s="75">
        <f t="shared" si="12"/>
        <v>57.375</v>
      </c>
      <c r="K38" s="75">
        <f t="shared" si="13"/>
        <v>218.02499999999998</v>
      </c>
      <c r="L38" s="75">
        <f t="shared" si="14"/>
        <v>0</v>
      </c>
      <c r="M38" s="75">
        <f t="shared" si="15"/>
        <v>0</v>
      </c>
      <c r="N38" s="86">
        <f t="shared" si="5"/>
        <v>275.39999999999998</v>
      </c>
      <c r="O38" s="443"/>
      <c r="P38" s="141"/>
      <c r="Q38" s="141"/>
      <c r="R38" s="129"/>
    </row>
    <row r="39" spans="1:18" s="57" customFormat="1" x14ac:dyDescent="0.25">
      <c r="A39" s="85" t="s">
        <v>156</v>
      </c>
      <c r="B39" s="73" t="s">
        <v>271</v>
      </c>
      <c r="C39" s="76" t="s">
        <v>18</v>
      </c>
      <c r="D39" s="74">
        <f>+D37+D38</f>
        <v>459</v>
      </c>
      <c r="E39" s="75">
        <v>0.2</v>
      </c>
      <c r="F39" s="75">
        <v>0.1</v>
      </c>
      <c r="G39" s="75">
        <v>0</v>
      </c>
      <c r="H39" s="75">
        <v>0</v>
      </c>
      <c r="I39" s="75">
        <f t="shared" si="11"/>
        <v>0.30000000000000004</v>
      </c>
      <c r="J39" s="75">
        <f t="shared" si="12"/>
        <v>91.800000000000011</v>
      </c>
      <c r="K39" s="75">
        <f t="shared" si="13"/>
        <v>45.900000000000006</v>
      </c>
      <c r="L39" s="75">
        <f t="shared" si="14"/>
        <v>0</v>
      </c>
      <c r="M39" s="75">
        <f t="shared" si="15"/>
        <v>0</v>
      </c>
      <c r="N39" s="86">
        <f t="shared" si="5"/>
        <v>137.70000000000002</v>
      </c>
      <c r="O39" s="443"/>
      <c r="P39" s="141"/>
      <c r="Q39" s="141"/>
      <c r="R39" s="129"/>
    </row>
    <row r="40" spans="1:18" s="57" customFormat="1" ht="15.75" thickBot="1" x14ac:dyDescent="0.3">
      <c r="A40" s="79" t="s">
        <v>157</v>
      </c>
      <c r="B40" s="80" t="s">
        <v>272</v>
      </c>
      <c r="C40" s="81" t="s">
        <v>15</v>
      </c>
      <c r="D40" s="82">
        <v>1</v>
      </c>
      <c r="E40" s="83">
        <v>50</v>
      </c>
      <c r="F40" s="83">
        <v>130</v>
      </c>
      <c r="G40" s="83">
        <v>0</v>
      </c>
      <c r="H40" s="83">
        <v>0</v>
      </c>
      <c r="I40" s="83">
        <f t="shared" si="11"/>
        <v>180</v>
      </c>
      <c r="J40" s="83">
        <f t="shared" si="12"/>
        <v>50</v>
      </c>
      <c r="K40" s="83">
        <f t="shared" si="13"/>
        <v>130</v>
      </c>
      <c r="L40" s="83">
        <f t="shared" si="14"/>
        <v>0</v>
      </c>
      <c r="M40" s="83">
        <f t="shared" si="15"/>
        <v>0</v>
      </c>
      <c r="N40" s="84">
        <f t="shared" si="5"/>
        <v>180</v>
      </c>
      <c r="O40" s="443"/>
      <c r="P40" s="141"/>
      <c r="Q40" s="141"/>
      <c r="R40" s="129"/>
    </row>
    <row r="41" spans="1:18" ht="15.75" thickBot="1" x14ac:dyDescent="0.3">
      <c r="A41" s="5" t="s">
        <v>158</v>
      </c>
      <c r="B41" s="354" t="s">
        <v>35</v>
      </c>
      <c r="C41" s="346"/>
      <c r="D41" s="346"/>
      <c r="E41" s="346"/>
      <c r="F41" s="346"/>
      <c r="G41" s="346"/>
      <c r="H41" s="346"/>
      <c r="I41" s="346"/>
      <c r="J41" s="346"/>
      <c r="K41" s="346"/>
      <c r="L41" s="346"/>
      <c r="M41" s="346"/>
      <c r="N41" s="346">
        <f>+SUM(N42:N49)</f>
        <v>4553.6717499999995</v>
      </c>
      <c r="O41" s="346" t="e">
        <f>+N41/#REF!</f>
        <v>#REF!</v>
      </c>
      <c r="P41" s="346"/>
      <c r="Q41" s="346"/>
      <c r="R41" s="347"/>
    </row>
    <row r="42" spans="1:18" s="57" customFormat="1" ht="45" x14ac:dyDescent="0.25">
      <c r="A42" s="77" t="s">
        <v>159</v>
      </c>
      <c r="B42" s="68" t="s">
        <v>275</v>
      </c>
      <c r="C42" s="71" t="s">
        <v>18</v>
      </c>
      <c r="D42" s="69">
        <f>+Wood!Q88-Wood!Q94-Wood!Q107</f>
        <v>478.5</v>
      </c>
      <c r="E42" s="70">
        <v>0.5</v>
      </c>
      <c r="F42" s="70">
        <v>1.9</v>
      </c>
      <c r="G42" s="70">
        <v>0</v>
      </c>
      <c r="H42" s="70">
        <v>0</v>
      </c>
      <c r="I42" s="70">
        <f t="shared" ref="I42:I49" si="16">+E42+F42+G42+H42</f>
        <v>2.4</v>
      </c>
      <c r="J42" s="70">
        <f t="shared" ref="J42:J49" si="17">+E42*D42</f>
        <v>239.25</v>
      </c>
      <c r="K42" s="70">
        <f t="shared" ref="K42:K49" si="18">+F42*D42</f>
        <v>909.15</v>
      </c>
      <c r="L42" s="70">
        <f t="shared" ref="L42:L49" si="19">+G42*D42</f>
        <v>0</v>
      </c>
      <c r="M42" s="70">
        <f t="shared" ref="M42:M49" si="20">+H42*D42</f>
        <v>0</v>
      </c>
      <c r="N42" s="78">
        <f t="shared" si="5"/>
        <v>1148.4000000000001</v>
      </c>
      <c r="O42" s="443"/>
      <c r="P42" s="141"/>
      <c r="Q42" s="141"/>
      <c r="R42" s="129"/>
    </row>
    <row r="43" spans="1:18" s="57" customFormat="1" ht="45" x14ac:dyDescent="0.25">
      <c r="A43" s="85" t="s">
        <v>160</v>
      </c>
      <c r="B43" s="73" t="s">
        <v>276</v>
      </c>
      <c r="C43" s="76" t="s">
        <v>18</v>
      </c>
      <c r="D43" s="74">
        <f>+Wood!Q88-Wood!Q94-Wood!Q107</f>
        <v>478.5</v>
      </c>
      <c r="E43" s="75">
        <v>0.2</v>
      </c>
      <c r="F43" s="75">
        <v>0.1</v>
      </c>
      <c r="G43" s="75">
        <v>0</v>
      </c>
      <c r="H43" s="75">
        <v>0</v>
      </c>
      <c r="I43" s="75">
        <f t="shared" si="16"/>
        <v>0.30000000000000004</v>
      </c>
      <c r="J43" s="75">
        <f t="shared" si="17"/>
        <v>95.7</v>
      </c>
      <c r="K43" s="75">
        <f t="shared" si="18"/>
        <v>47.85</v>
      </c>
      <c r="L43" s="75">
        <f t="shared" si="19"/>
        <v>0</v>
      </c>
      <c r="M43" s="75">
        <f t="shared" si="20"/>
        <v>0</v>
      </c>
      <c r="N43" s="86">
        <f t="shared" si="5"/>
        <v>143.55000000000001</v>
      </c>
      <c r="O43" s="445"/>
      <c r="P43" s="141"/>
      <c r="Q43" s="141"/>
      <c r="R43" s="129"/>
    </row>
    <row r="44" spans="1:18" s="57" customFormat="1" x14ac:dyDescent="0.25">
      <c r="A44" s="85" t="s">
        <v>161</v>
      </c>
      <c r="B44" s="73" t="s">
        <v>68</v>
      </c>
      <c r="C44" s="76" t="s">
        <v>54</v>
      </c>
      <c r="D44" s="74">
        <v>1</v>
      </c>
      <c r="E44" s="75">
        <v>75</v>
      </c>
      <c r="F44" s="75">
        <v>95</v>
      </c>
      <c r="G44" s="75">
        <v>0</v>
      </c>
      <c r="H44" s="75">
        <v>0</v>
      </c>
      <c r="I44" s="75">
        <f t="shared" si="16"/>
        <v>170</v>
      </c>
      <c r="J44" s="75">
        <f t="shared" si="17"/>
        <v>75</v>
      </c>
      <c r="K44" s="75">
        <f t="shared" si="18"/>
        <v>95</v>
      </c>
      <c r="L44" s="75">
        <f t="shared" si="19"/>
        <v>0</v>
      </c>
      <c r="M44" s="75">
        <f t="shared" si="20"/>
        <v>0</v>
      </c>
      <c r="N44" s="86">
        <f t="shared" si="5"/>
        <v>170</v>
      </c>
      <c r="O44" s="443"/>
      <c r="P44" s="141"/>
      <c r="Q44" s="141"/>
      <c r="R44" s="129"/>
    </row>
    <row r="45" spans="1:18" s="57" customFormat="1" ht="45" x14ac:dyDescent="0.25">
      <c r="A45" s="85" t="s">
        <v>162</v>
      </c>
      <c r="B45" s="73" t="s">
        <v>112</v>
      </c>
      <c r="C45" s="76" t="s">
        <v>13</v>
      </c>
      <c r="D45" s="74">
        <f>40.43-10.75</f>
        <v>29.68</v>
      </c>
      <c r="E45" s="75">
        <v>6</v>
      </c>
      <c r="F45" s="75">
        <v>19.350000000000001</v>
      </c>
      <c r="G45" s="75">
        <v>0</v>
      </c>
      <c r="H45" s="75">
        <v>0</v>
      </c>
      <c r="I45" s="75">
        <f t="shared" si="16"/>
        <v>25.35</v>
      </c>
      <c r="J45" s="75">
        <f t="shared" si="17"/>
        <v>178.07999999999998</v>
      </c>
      <c r="K45" s="75">
        <f t="shared" si="18"/>
        <v>574.30799999999999</v>
      </c>
      <c r="L45" s="75">
        <f t="shared" si="19"/>
        <v>0</v>
      </c>
      <c r="M45" s="75">
        <f t="shared" si="20"/>
        <v>0</v>
      </c>
      <c r="N45" s="86">
        <f t="shared" si="5"/>
        <v>752.38799999999992</v>
      </c>
      <c r="O45" s="443"/>
      <c r="P45" s="141"/>
      <c r="Q45" s="141"/>
      <c r="R45" s="129"/>
    </row>
    <row r="46" spans="1:18" s="57" customFormat="1" ht="30" x14ac:dyDescent="0.25">
      <c r="A46" s="85" t="s">
        <v>163</v>
      </c>
      <c r="B46" s="73" t="s">
        <v>83</v>
      </c>
      <c r="C46" s="76" t="s">
        <v>18</v>
      </c>
      <c r="D46" s="74">
        <f>+Wood!Q48</f>
        <v>110.25</v>
      </c>
      <c r="E46" s="75">
        <v>0.85</v>
      </c>
      <c r="F46" s="75">
        <v>2.0499999999999998</v>
      </c>
      <c r="G46" s="75">
        <v>0</v>
      </c>
      <c r="H46" s="75">
        <v>0</v>
      </c>
      <c r="I46" s="75">
        <f t="shared" si="16"/>
        <v>2.9</v>
      </c>
      <c r="J46" s="75">
        <f t="shared" si="17"/>
        <v>93.712499999999991</v>
      </c>
      <c r="K46" s="75">
        <f t="shared" si="18"/>
        <v>226.01249999999999</v>
      </c>
      <c r="L46" s="75">
        <f t="shared" si="19"/>
        <v>0</v>
      </c>
      <c r="M46" s="75">
        <f t="shared" si="20"/>
        <v>0</v>
      </c>
      <c r="N46" s="86">
        <f t="shared" si="5"/>
        <v>319.72499999999997</v>
      </c>
      <c r="O46" s="443"/>
      <c r="P46" s="141"/>
      <c r="Q46" s="141"/>
      <c r="R46" s="129"/>
    </row>
    <row r="47" spans="1:18" s="57" customFormat="1" ht="30" x14ac:dyDescent="0.25">
      <c r="A47" s="85" t="s">
        <v>164</v>
      </c>
      <c r="B47" s="73" t="s">
        <v>77</v>
      </c>
      <c r="C47" s="76" t="s">
        <v>18</v>
      </c>
      <c r="D47" s="74">
        <f>+Wood!Q45</f>
        <v>156.375</v>
      </c>
      <c r="E47" s="75">
        <v>0.8</v>
      </c>
      <c r="F47" s="75">
        <v>2.0499999999999998</v>
      </c>
      <c r="G47" s="75">
        <v>0</v>
      </c>
      <c r="H47" s="75">
        <v>0</v>
      </c>
      <c r="I47" s="75">
        <f t="shared" si="16"/>
        <v>2.8499999999999996</v>
      </c>
      <c r="J47" s="75">
        <f t="shared" si="17"/>
        <v>125.10000000000001</v>
      </c>
      <c r="K47" s="75">
        <f t="shared" si="18"/>
        <v>320.56874999999997</v>
      </c>
      <c r="L47" s="75">
        <f t="shared" si="19"/>
        <v>0</v>
      </c>
      <c r="M47" s="75">
        <f t="shared" si="20"/>
        <v>0</v>
      </c>
      <c r="N47" s="86">
        <f t="shared" si="5"/>
        <v>445.66874999999999</v>
      </c>
      <c r="O47" s="443"/>
      <c r="P47" s="141"/>
      <c r="Q47" s="141"/>
      <c r="R47" s="129"/>
    </row>
    <row r="48" spans="1:18" s="57" customFormat="1" ht="17.25" x14ac:dyDescent="0.25">
      <c r="A48" s="85" t="s">
        <v>165</v>
      </c>
      <c r="B48" s="73" t="s">
        <v>235</v>
      </c>
      <c r="C48" s="76" t="s">
        <v>13</v>
      </c>
      <c r="D48" s="74">
        <v>33.44</v>
      </c>
      <c r="E48" s="75">
        <v>12</v>
      </c>
      <c r="F48" s="75">
        <v>32.75</v>
      </c>
      <c r="G48" s="75">
        <v>0</v>
      </c>
      <c r="H48" s="75">
        <v>0</v>
      </c>
      <c r="I48" s="75">
        <f t="shared" si="16"/>
        <v>44.75</v>
      </c>
      <c r="J48" s="75">
        <f t="shared" si="17"/>
        <v>401.28</v>
      </c>
      <c r="K48" s="75">
        <f t="shared" si="18"/>
        <v>1095.1599999999999</v>
      </c>
      <c r="L48" s="75">
        <f t="shared" si="19"/>
        <v>0</v>
      </c>
      <c r="M48" s="75">
        <f t="shared" si="20"/>
        <v>0</v>
      </c>
      <c r="N48" s="86">
        <f t="shared" si="5"/>
        <v>1496.4399999999998</v>
      </c>
      <c r="O48" s="443"/>
      <c r="P48" s="141"/>
      <c r="Q48" s="141"/>
      <c r="R48" s="129"/>
    </row>
    <row r="49" spans="1:18" s="57" customFormat="1" ht="45.75" thickBot="1" x14ac:dyDescent="0.3">
      <c r="A49" s="85" t="s">
        <v>166</v>
      </c>
      <c r="B49" s="80" t="s">
        <v>86</v>
      </c>
      <c r="C49" s="87" t="s">
        <v>13</v>
      </c>
      <c r="D49" s="82">
        <v>3.1</v>
      </c>
      <c r="E49" s="83">
        <v>6.5</v>
      </c>
      <c r="F49" s="83">
        <v>18.5</v>
      </c>
      <c r="G49" s="83">
        <v>0</v>
      </c>
      <c r="H49" s="83">
        <v>0</v>
      </c>
      <c r="I49" s="83">
        <f t="shared" si="16"/>
        <v>25</v>
      </c>
      <c r="J49" s="83">
        <f t="shared" si="17"/>
        <v>20.150000000000002</v>
      </c>
      <c r="K49" s="83">
        <f t="shared" si="18"/>
        <v>57.35</v>
      </c>
      <c r="L49" s="83">
        <f t="shared" si="19"/>
        <v>0</v>
      </c>
      <c r="M49" s="83">
        <f t="shared" si="20"/>
        <v>0</v>
      </c>
      <c r="N49" s="84">
        <f t="shared" si="5"/>
        <v>77.5</v>
      </c>
      <c r="O49" s="443"/>
      <c r="P49" s="438"/>
      <c r="Q49" s="141"/>
      <c r="R49" s="129"/>
    </row>
    <row r="50" spans="1:18" ht="15.75" thickBot="1" x14ac:dyDescent="0.3">
      <c r="A50" s="5" t="s">
        <v>168</v>
      </c>
      <c r="B50" s="354" t="s">
        <v>36</v>
      </c>
      <c r="C50" s="346"/>
      <c r="D50" s="346"/>
      <c r="E50" s="346"/>
      <c r="F50" s="346"/>
      <c r="G50" s="346"/>
      <c r="H50" s="346"/>
      <c r="I50" s="346"/>
      <c r="J50" s="346"/>
      <c r="K50" s="346"/>
      <c r="L50" s="346"/>
      <c r="M50" s="346"/>
      <c r="N50" s="346">
        <f>+SUM(N51:N54)</f>
        <v>2656.0124999999998</v>
      </c>
      <c r="O50" s="346" t="e">
        <f>+N50/#REF!</f>
        <v>#REF!</v>
      </c>
      <c r="P50" s="346"/>
      <c r="Q50" s="346"/>
      <c r="R50" s="347"/>
    </row>
    <row r="51" spans="1:18" s="57" customFormat="1" ht="60" x14ac:dyDescent="0.25">
      <c r="A51" s="77" t="s">
        <v>169</v>
      </c>
      <c r="B51" s="68" t="s">
        <v>87</v>
      </c>
      <c r="C51" s="71" t="s">
        <v>18</v>
      </c>
      <c r="D51" s="69">
        <f>+Wood!Q122</f>
        <v>417.33333333333331</v>
      </c>
      <c r="E51" s="70">
        <v>0.5</v>
      </c>
      <c r="F51" s="70">
        <v>1.9</v>
      </c>
      <c r="G51" s="70">
        <v>0</v>
      </c>
      <c r="H51" s="70">
        <v>0</v>
      </c>
      <c r="I51" s="70">
        <f t="shared" ref="I51:I54" si="21">+E51+F51+G51+H51</f>
        <v>2.4</v>
      </c>
      <c r="J51" s="70">
        <f t="shared" ref="J51:J54" si="22">+E51*D51</f>
        <v>208.66666666666666</v>
      </c>
      <c r="K51" s="70">
        <f t="shared" ref="K51:K54" si="23">+F51*D51</f>
        <v>792.93333333333328</v>
      </c>
      <c r="L51" s="70">
        <f t="shared" ref="L51:L54" si="24">+G51*D51</f>
        <v>0</v>
      </c>
      <c r="M51" s="70">
        <f t="shared" ref="M51:M54" si="25">+H51*D51</f>
        <v>0</v>
      </c>
      <c r="N51" s="78">
        <f t="shared" si="5"/>
        <v>1001.5999999999999</v>
      </c>
      <c r="O51" s="443"/>
      <c r="P51" s="141"/>
      <c r="Q51" s="141"/>
      <c r="R51" s="129"/>
    </row>
    <row r="52" spans="1:18" s="57" customFormat="1" ht="60" x14ac:dyDescent="0.25">
      <c r="A52" s="85" t="s">
        <v>170</v>
      </c>
      <c r="B52" s="73" t="s">
        <v>88</v>
      </c>
      <c r="C52" s="76" t="s">
        <v>18</v>
      </c>
      <c r="D52" s="74">
        <f>+Wood!Q122</f>
        <v>417.33333333333331</v>
      </c>
      <c r="E52" s="75">
        <v>0.2</v>
      </c>
      <c r="F52" s="75">
        <v>0.1</v>
      </c>
      <c r="G52" s="75">
        <v>0</v>
      </c>
      <c r="H52" s="75">
        <v>0</v>
      </c>
      <c r="I52" s="75">
        <f t="shared" si="21"/>
        <v>0.30000000000000004</v>
      </c>
      <c r="J52" s="75">
        <f t="shared" si="22"/>
        <v>83.466666666666669</v>
      </c>
      <c r="K52" s="75">
        <f t="shared" si="23"/>
        <v>41.733333333333334</v>
      </c>
      <c r="L52" s="75">
        <f t="shared" si="24"/>
        <v>0</v>
      </c>
      <c r="M52" s="75">
        <f t="shared" si="25"/>
        <v>0</v>
      </c>
      <c r="N52" s="86">
        <f t="shared" si="5"/>
        <v>125.2</v>
      </c>
      <c r="O52" s="443"/>
      <c r="P52" s="141"/>
      <c r="Q52" s="141"/>
      <c r="R52" s="129"/>
    </row>
    <row r="53" spans="1:18" s="57" customFormat="1" x14ac:dyDescent="0.25">
      <c r="A53" s="85" t="s">
        <v>171</v>
      </c>
      <c r="B53" s="73" t="s">
        <v>98</v>
      </c>
      <c r="C53" s="72" t="s">
        <v>54</v>
      </c>
      <c r="D53" s="74">
        <v>1</v>
      </c>
      <c r="E53" s="75">
        <v>50</v>
      </c>
      <c r="F53" s="75">
        <v>130</v>
      </c>
      <c r="G53" s="75">
        <v>0</v>
      </c>
      <c r="H53" s="75">
        <v>0</v>
      </c>
      <c r="I53" s="75">
        <f t="shared" si="21"/>
        <v>180</v>
      </c>
      <c r="J53" s="75">
        <f t="shared" si="22"/>
        <v>50</v>
      </c>
      <c r="K53" s="75">
        <f t="shared" si="23"/>
        <v>130</v>
      </c>
      <c r="L53" s="75">
        <f t="shared" si="24"/>
        <v>0</v>
      </c>
      <c r="M53" s="75">
        <f t="shared" si="25"/>
        <v>0</v>
      </c>
      <c r="N53" s="86">
        <f t="shared" si="5"/>
        <v>180</v>
      </c>
      <c r="O53" s="443"/>
      <c r="P53" s="141"/>
      <c r="Q53" s="141"/>
      <c r="R53" s="129"/>
    </row>
    <row r="54" spans="1:18" s="57" customFormat="1" ht="18" thickBot="1" x14ac:dyDescent="0.3">
      <c r="A54" s="79" t="s">
        <v>172</v>
      </c>
      <c r="B54" s="80" t="s">
        <v>236</v>
      </c>
      <c r="C54" s="87" t="s">
        <v>13</v>
      </c>
      <c r="D54" s="82">
        <v>30.15</v>
      </c>
      <c r="E54" s="83">
        <v>12</v>
      </c>
      <c r="F54" s="83">
        <v>32.75</v>
      </c>
      <c r="G54" s="83">
        <v>0</v>
      </c>
      <c r="H54" s="83">
        <v>0</v>
      </c>
      <c r="I54" s="83">
        <f t="shared" si="21"/>
        <v>44.75</v>
      </c>
      <c r="J54" s="83">
        <f t="shared" si="22"/>
        <v>361.79999999999995</v>
      </c>
      <c r="K54" s="83">
        <f t="shared" si="23"/>
        <v>987.41249999999991</v>
      </c>
      <c r="L54" s="83">
        <f t="shared" si="24"/>
        <v>0</v>
      </c>
      <c r="M54" s="83">
        <f t="shared" si="25"/>
        <v>0</v>
      </c>
      <c r="N54" s="84">
        <f t="shared" si="5"/>
        <v>1349.2124999999999</v>
      </c>
      <c r="O54" s="443"/>
      <c r="P54" s="141"/>
      <c r="Q54" s="141"/>
      <c r="R54" s="129"/>
    </row>
    <row r="55" spans="1:18" s="57" customFormat="1" ht="15.75" thickBot="1" x14ac:dyDescent="0.3">
      <c r="A55" s="5" t="s">
        <v>174</v>
      </c>
      <c r="B55" s="354" t="s">
        <v>37</v>
      </c>
      <c r="C55" s="346"/>
      <c r="D55" s="346"/>
      <c r="E55" s="346"/>
      <c r="F55" s="346"/>
      <c r="G55" s="346"/>
      <c r="H55" s="346"/>
      <c r="I55" s="346"/>
      <c r="J55" s="346"/>
      <c r="K55" s="346"/>
      <c r="L55" s="346"/>
      <c r="M55" s="346"/>
      <c r="N55" s="346">
        <f>SUM(N56:N56)</f>
        <v>589.64100000000008</v>
      </c>
      <c r="O55" s="346" t="e">
        <f>+N55/#REF!</f>
        <v>#REF!</v>
      </c>
      <c r="P55" s="346"/>
      <c r="Q55" s="346"/>
      <c r="R55" s="347"/>
    </row>
    <row r="56" spans="1:18" s="57" customFormat="1" ht="30.75" thickBot="1" x14ac:dyDescent="0.3">
      <c r="A56" s="92" t="s">
        <v>175</v>
      </c>
      <c r="B56" s="93" t="s">
        <v>113</v>
      </c>
      <c r="C56" s="94" t="s">
        <v>13</v>
      </c>
      <c r="D56" s="95">
        <v>23.26</v>
      </c>
      <c r="E56" s="96">
        <v>6</v>
      </c>
      <c r="F56" s="96">
        <v>19.350000000000001</v>
      </c>
      <c r="G56" s="96">
        <v>0</v>
      </c>
      <c r="H56" s="96">
        <v>0</v>
      </c>
      <c r="I56" s="96">
        <f t="shared" ref="I56" si="26">+E56+F56+G56+H56</f>
        <v>25.35</v>
      </c>
      <c r="J56" s="96">
        <f t="shared" ref="J56" si="27">+E56*D56</f>
        <v>139.56</v>
      </c>
      <c r="K56" s="96">
        <f t="shared" ref="K56" si="28">+F56*D56</f>
        <v>450.08100000000007</v>
      </c>
      <c r="L56" s="96">
        <f t="shared" ref="L56" si="29">+G56*D56</f>
        <v>0</v>
      </c>
      <c r="M56" s="96">
        <f t="shared" ref="M56" si="30">+H56*D56</f>
        <v>0</v>
      </c>
      <c r="N56" s="97">
        <f t="shared" ref="N56" si="31">+J56+K56+L56+M56</f>
        <v>589.64100000000008</v>
      </c>
      <c r="O56" s="443"/>
      <c r="P56" s="141"/>
      <c r="Q56" s="141"/>
      <c r="R56" s="129"/>
    </row>
    <row r="57" spans="1:18" s="57" customFormat="1" ht="15.75" thickBot="1" x14ac:dyDescent="0.3">
      <c r="A57" s="5" t="s">
        <v>176</v>
      </c>
      <c r="B57" s="354" t="s">
        <v>135</v>
      </c>
      <c r="C57" s="346"/>
      <c r="D57" s="346"/>
      <c r="E57" s="346"/>
      <c r="F57" s="346"/>
      <c r="G57" s="346"/>
      <c r="H57" s="346"/>
      <c r="I57" s="346"/>
      <c r="J57" s="346"/>
      <c r="K57" s="346"/>
      <c r="L57" s="346"/>
      <c r="M57" s="346"/>
      <c r="N57" s="346">
        <f>SUM(N58:N63)</f>
        <v>1382.8154999999999</v>
      </c>
      <c r="O57" s="346" t="e">
        <f>+N57/#REF!</f>
        <v>#REF!</v>
      </c>
      <c r="P57" s="346"/>
      <c r="Q57" s="346"/>
      <c r="R57" s="347"/>
    </row>
    <row r="58" spans="1:18" s="57" customFormat="1" ht="30" x14ac:dyDescent="0.25">
      <c r="A58" s="77" t="s">
        <v>177</v>
      </c>
      <c r="B58" s="68" t="s">
        <v>113</v>
      </c>
      <c r="C58" s="71" t="s">
        <v>13</v>
      </c>
      <c r="D58" s="69">
        <v>8.0299999999999994</v>
      </c>
      <c r="E58" s="70">
        <v>6</v>
      </c>
      <c r="F58" s="70">
        <v>19.350000000000001</v>
      </c>
      <c r="G58" s="70">
        <v>0</v>
      </c>
      <c r="H58" s="70">
        <v>0</v>
      </c>
      <c r="I58" s="70">
        <f t="shared" ref="I58:I63" si="32">+E58+F58+G58+H58</f>
        <v>25.35</v>
      </c>
      <c r="J58" s="70">
        <f t="shared" ref="J58:J63" si="33">+E58*D58</f>
        <v>48.179999999999993</v>
      </c>
      <c r="K58" s="70">
        <f t="shared" ref="K58:K63" si="34">+F58*D58</f>
        <v>155.38050000000001</v>
      </c>
      <c r="L58" s="70">
        <f t="shared" ref="L58:L63" si="35">+G58*D58</f>
        <v>0</v>
      </c>
      <c r="M58" s="70">
        <f t="shared" ref="M58:M63" si="36">+H58*D58</f>
        <v>0</v>
      </c>
      <c r="N58" s="78">
        <f t="shared" ref="N58:N63" si="37">+J58+K58+L58+M58</f>
        <v>203.56049999999999</v>
      </c>
      <c r="O58" s="443"/>
      <c r="P58" s="141"/>
      <c r="Q58" s="141"/>
      <c r="R58" s="129"/>
    </row>
    <row r="59" spans="1:18" s="57" customFormat="1" ht="45" x14ac:dyDescent="0.25">
      <c r="A59" s="85" t="s">
        <v>178</v>
      </c>
      <c r="B59" s="73" t="s">
        <v>277</v>
      </c>
      <c r="C59" s="76" t="s">
        <v>18</v>
      </c>
      <c r="D59" s="74">
        <f>+Wood!Q137</f>
        <v>143.91666666666666</v>
      </c>
      <c r="E59" s="75">
        <v>0.5</v>
      </c>
      <c r="F59" s="75">
        <v>1.9</v>
      </c>
      <c r="G59" s="75">
        <v>0</v>
      </c>
      <c r="H59" s="75">
        <v>0</v>
      </c>
      <c r="I59" s="75">
        <f t="shared" si="32"/>
        <v>2.4</v>
      </c>
      <c r="J59" s="75">
        <f t="shared" si="33"/>
        <v>71.958333333333329</v>
      </c>
      <c r="K59" s="75">
        <f t="shared" si="34"/>
        <v>273.44166666666666</v>
      </c>
      <c r="L59" s="75">
        <f t="shared" si="35"/>
        <v>0</v>
      </c>
      <c r="M59" s="75">
        <f t="shared" si="36"/>
        <v>0</v>
      </c>
      <c r="N59" s="86">
        <f t="shared" si="37"/>
        <v>345.4</v>
      </c>
      <c r="O59" s="443"/>
      <c r="P59" s="141"/>
      <c r="Q59" s="141"/>
      <c r="R59" s="129"/>
    </row>
    <row r="60" spans="1:18" s="57" customFormat="1" ht="45" x14ac:dyDescent="0.25">
      <c r="A60" s="85" t="s">
        <v>179</v>
      </c>
      <c r="B60" s="73" t="s">
        <v>278</v>
      </c>
      <c r="C60" s="72" t="s">
        <v>18</v>
      </c>
      <c r="D60" s="74">
        <f>+Wood!Q137</f>
        <v>143.91666666666666</v>
      </c>
      <c r="E60" s="75">
        <v>0.2</v>
      </c>
      <c r="F60" s="75">
        <v>0.1</v>
      </c>
      <c r="G60" s="75">
        <v>0</v>
      </c>
      <c r="H60" s="75">
        <v>0</v>
      </c>
      <c r="I60" s="75">
        <f t="shared" si="32"/>
        <v>0.30000000000000004</v>
      </c>
      <c r="J60" s="75">
        <f t="shared" si="33"/>
        <v>28.783333333333331</v>
      </c>
      <c r="K60" s="75">
        <f t="shared" si="34"/>
        <v>14.391666666666666</v>
      </c>
      <c r="L60" s="75">
        <f t="shared" si="35"/>
        <v>0</v>
      </c>
      <c r="M60" s="75">
        <f t="shared" si="36"/>
        <v>0</v>
      </c>
      <c r="N60" s="86">
        <f t="shared" si="37"/>
        <v>43.174999999999997</v>
      </c>
      <c r="O60" s="443"/>
      <c r="P60" s="141"/>
      <c r="Q60" s="141"/>
      <c r="R60" s="129"/>
    </row>
    <row r="61" spans="1:18" s="57" customFormat="1" ht="30" x14ac:dyDescent="0.25">
      <c r="A61" s="85" t="s">
        <v>180</v>
      </c>
      <c r="B61" s="73" t="s">
        <v>56</v>
      </c>
      <c r="C61" s="76" t="s">
        <v>13</v>
      </c>
      <c r="D61" s="74">
        <v>8.4600000000000009</v>
      </c>
      <c r="E61" s="75">
        <v>5.5</v>
      </c>
      <c r="F61" s="75">
        <v>27.5</v>
      </c>
      <c r="G61" s="75">
        <v>0</v>
      </c>
      <c r="H61" s="75">
        <v>0</v>
      </c>
      <c r="I61" s="75">
        <f t="shared" si="32"/>
        <v>33</v>
      </c>
      <c r="J61" s="75">
        <f t="shared" si="33"/>
        <v>46.53</v>
      </c>
      <c r="K61" s="75">
        <f t="shared" si="34"/>
        <v>232.65000000000003</v>
      </c>
      <c r="L61" s="75">
        <f t="shared" si="35"/>
        <v>0</v>
      </c>
      <c r="M61" s="75">
        <f t="shared" si="36"/>
        <v>0</v>
      </c>
      <c r="N61" s="86">
        <f t="shared" si="37"/>
        <v>279.18000000000006</v>
      </c>
      <c r="O61" s="443"/>
      <c r="P61" s="141"/>
      <c r="Q61" s="141"/>
      <c r="R61" s="129"/>
    </row>
    <row r="62" spans="1:18" s="57" customFormat="1" ht="17.25" x14ac:dyDescent="0.25">
      <c r="A62" s="85" t="s">
        <v>181</v>
      </c>
      <c r="B62" s="73" t="s">
        <v>57</v>
      </c>
      <c r="C62" s="76" t="s">
        <v>13</v>
      </c>
      <c r="D62" s="74">
        <v>8.4600000000000009</v>
      </c>
      <c r="E62" s="75">
        <v>6</v>
      </c>
      <c r="F62" s="75">
        <v>19</v>
      </c>
      <c r="G62" s="75">
        <v>0</v>
      </c>
      <c r="H62" s="75">
        <v>0</v>
      </c>
      <c r="I62" s="75">
        <f t="shared" si="32"/>
        <v>25</v>
      </c>
      <c r="J62" s="75">
        <f t="shared" si="33"/>
        <v>50.760000000000005</v>
      </c>
      <c r="K62" s="75">
        <f t="shared" si="34"/>
        <v>160.74</v>
      </c>
      <c r="L62" s="75">
        <f t="shared" si="35"/>
        <v>0</v>
      </c>
      <c r="M62" s="75">
        <f t="shared" si="36"/>
        <v>0</v>
      </c>
      <c r="N62" s="86">
        <f t="shared" si="37"/>
        <v>211.5</v>
      </c>
      <c r="O62" s="443"/>
      <c r="P62" s="141"/>
      <c r="Q62" s="141"/>
      <c r="R62" s="129"/>
    </row>
    <row r="63" spans="1:18" s="57" customFormat="1" ht="30.75" thickBot="1" x14ac:dyDescent="0.3">
      <c r="A63" s="79" t="s">
        <v>244</v>
      </c>
      <c r="B63" s="80" t="s">
        <v>245</v>
      </c>
      <c r="C63" s="81" t="s">
        <v>54</v>
      </c>
      <c r="D63" s="82">
        <v>1</v>
      </c>
      <c r="E63" s="83">
        <v>60</v>
      </c>
      <c r="F63" s="83">
        <v>240</v>
      </c>
      <c r="G63" s="83">
        <v>0</v>
      </c>
      <c r="H63" s="83">
        <v>0</v>
      </c>
      <c r="I63" s="83">
        <f t="shared" si="32"/>
        <v>300</v>
      </c>
      <c r="J63" s="83">
        <f t="shared" si="33"/>
        <v>60</v>
      </c>
      <c r="K63" s="83">
        <f t="shared" si="34"/>
        <v>240</v>
      </c>
      <c r="L63" s="83">
        <f t="shared" si="35"/>
        <v>0</v>
      </c>
      <c r="M63" s="83">
        <f t="shared" si="36"/>
        <v>0</v>
      </c>
      <c r="N63" s="84">
        <f t="shared" si="37"/>
        <v>300</v>
      </c>
      <c r="O63" s="443"/>
      <c r="P63" s="141"/>
      <c r="Q63" s="141"/>
      <c r="R63" s="129"/>
    </row>
    <row r="64" spans="1:18" ht="15.75" thickBot="1" x14ac:dyDescent="0.3">
      <c r="A64" s="5" t="s">
        <v>182</v>
      </c>
      <c r="B64" s="354" t="s">
        <v>102</v>
      </c>
      <c r="C64" s="346"/>
      <c r="D64" s="346"/>
      <c r="E64" s="346"/>
      <c r="F64" s="346"/>
      <c r="G64" s="346"/>
      <c r="H64" s="346"/>
      <c r="I64" s="346"/>
      <c r="J64" s="346"/>
      <c r="K64" s="346"/>
      <c r="L64" s="346"/>
      <c r="M64" s="346"/>
      <c r="N64" s="346">
        <f>SUM(N65:N69)</f>
        <v>1795.5</v>
      </c>
      <c r="O64" s="346" t="e">
        <f>+N64/#REF!</f>
        <v>#REF!</v>
      </c>
      <c r="P64" s="346"/>
      <c r="Q64" s="346"/>
      <c r="R64" s="347"/>
    </row>
    <row r="65" spans="1:18" s="57" customFormat="1" ht="60" x14ac:dyDescent="0.25">
      <c r="A65" s="77" t="s">
        <v>183</v>
      </c>
      <c r="B65" s="88" t="s">
        <v>104</v>
      </c>
      <c r="C65" s="71" t="s">
        <v>103</v>
      </c>
      <c r="D65" s="69">
        <v>1</v>
      </c>
      <c r="E65" s="70">
        <v>0</v>
      </c>
      <c r="F65" s="70">
        <v>0</v>
      </c>
      <c r="G65" s="70">
        <v>0</v>
      </c>
      <c r="H65" s="70">
        <v>770</v>
      </c>
      <c r="I65" s="70">
        <f t="shared" ref="I65:I69" si="38">+E65+F65+G65+H65</f>
        <v>770</v>
      </c>
      <c r="J65" s="70">
        <f t="shared" ref="J65:J69" si="39">+E65*D65</f>
        <v>0</v>
      </c>
      <c r="K65" s="70">
        <f t="shared" ref="K65:K69" si="40">+F65*D65</f>
        <v>0</v>
      </c>
      <c r="L65" s="70">
        <f t="shared" ref="L65:L69" si="41">+G65*D65</f>
        <v>0</v>
      </c>
      <c r="M65" s="70">
        <f t="shared" ref="M65:M69" si="42">+H65*D65</f>
        <v>770</v>
      </c>
      <c r="N65" s="78">
        <f t="shared" ref="N65:N69" si="43">+J65+K65+L65+M65</f>
        <v>770</v>
      </c>
      <c r="O65" s="443"/>
      <c r="P65" s="141"/>
      <c r="Q65" s="141"/>
      <c r="R65" s="129"/>
    </row>
    <row r="66" spans="1:18" s="57" customFormat="1" ht="60" x14ac:dyDescent="0.25">
      <c r="A66" s="85" t="s">
        <v>184</v>
      </c>
      <c r="B66" s="89" t="s">
        <v>106</v>
      </c>
      <c r="C66" s="76" t="s">
        <v>103</v>
      </c>
      <c r="D66" s="74">
        <v>1</v>
      </c>
      <c r="E66" s="75">
        <v>0</v>
      </c>
      <c r="F66" s="75">
        <v>0</v>
      </c>
      <c r="G66" s="75">
        <v>0</v>
      </c>
      <c r="H66" s="75">
        <v>370</v>
      </c>
      <c r="I66" s="75">
        <f t="shared" si="38"/>
        <v>370</v>
      </c>
      <c r="J66" s="75">
        <f t="shared" si="39"/>
        <v>0</v>
      </c>
      <c r="K66" s="75">
        <f t="shared" si="40"/>
        <v>0</v>
      </c>
      <c r="L66" s="75">
        <f t="shared" si="41"/>
        <v>0</v>
      </c>
      <c r="M66" s="75">
        <f t="shared" si="42"/>
        <v>370</v>
      </c>
      <c r="N66" s="86">
        <f t="shared" si="43"/>
        <v>370</v>
      </c>
      <c r="O66" s="443"/>
      <c r="P66" s="141"/>
      <c r="Q66" s="141"/>
      <c r="R66" s="129"/>
    </row>
    <row r="67" spans="1:18" s="57" customFormat="1" ht="45" x14ac:dyDescent="0.25">
      <c r="A67" s="85" t="s">
        <v>185</v>
      </c>
      <c r="B67" s="89" t="s">
        <v>136</v>
      </c>
      <c r="C67" s="76" t="s">
        <v>103</v>
      </c>
      <c r="D67" s="74">
        <v>1</v>
      </c>
      <c r="E67" s="75">
        <v>0</v>
      </c>
      <c r="F67" s="75">
        <v>0</v>
      </c>
      <c r="G67" s="75">
        <v>0</v>
      </c>
      <c r="H67" s="75">
        <v>225.5</v>
      </c>
      <c r="I67" s="75">
        <f t="shared" si="38"/>
        <v>225.5</v>
      </c>
      <c r="J67" s="75">
        <f t="shared" si="39"/>
        <v>0</v>
      </c>
      <c r="K67" s="75">
        <f t="shared" si="40"/>
        <v>0</v>
      </c>
      <c r="L67" s="75">
        <f t="shared" si="41"/>
        <v>0</v>
      </c>
      <c r="M67" s="75">
        <f t="shared" si="42"/>
        <v>225.5</v>
      </c>
      <c r="N67" s="86">
        <f t="shared" si="43"/>
        <v>225.5</v>
      </c>
      <c r="O67" s="443"/>
      <c r="P67" s="141"/>
      <c r="Q67" s="141"/>
      <c r="R67" s="129"/>
    </row>
    <row r="68" spans="1:18" s="57" customFormat="1" ht="45" x14ac:dyDescent="0.25">
      <c r="A68" s="85" t="s">
        <v>186</v>
      </c>
      <c r="B68" s="89" t="s">
        <v>105</v>
      </c>
      <c r="C68" s="76" t="s">
        <v>103</v>
      </c>
      <c r="D68" s="74">
        <v>1</v>
      </c>
      <c r="E68" s="75">
        <v>0</v>
      </c>
      <c r="F68" s="75">
        <v>0</v>
      </c>
      <c r="G68" s="75">
        <v>0</v>
      </c>
      <c r="H68" s="75">
        <v>315</v>
      </c>
      <c r="I68" s="75">
        <f t="shared" si="38"/>
        <v>315</v>
      </c>
      <c r="J68" s="75">
        <f t="shared" si="39"/>
        <v>0</v>
      </c>
      <c r="K68" s="75">
        <f t="shared" si="40"/>
        <v>0</v>
      </c>
      <c r="L68" s="75">
        <f t="shared" si="41"/>
        <v>0</v>
      </c>
      <c r="M68" s="75">
        <f t="shared" si="42"/>
        <v>315</v>
      </c>
      <c r="N68" s="86">
        <f t="shared" si="43"/>
        <v>315</v>
      </c>
      <c r="O68" s="443"/>
      <c r="P68" s="141"/>
      <c r="Q68" s="141"/>
      <c r="R68" s="129"/>
    </row>
    <row r="69" spans="1:18" s="57" customFormat="1" ht="45.75" thickBot="1" x14ac:dyDescent="0.3">
      <c r="A69" s="133" t="s">
        <v>249</v>
      </c>
      <c r="B69" s="102" t="s">
        <v>250</v>
      </c>
      <c r="C69" s="134" t="s">
        <v>103</v>
      </c>
      <c r="D69" s="135">
        <v>1</v>
      </c>
      <c r="E69" s="106">
        <v>0</v>
      </c>
      <c r="F69" s="106">
        <v>0</v>
      </c>
      <c r="G69" s="106">
        <v>0</v>
      </c>
      <c r="H69" s="106">
        <v>115</v>
      </c>
      <c r="I69" s="106">
        <f t="shared" si="38"/>
        <v>115</v>
      </c>
      <c r="J69" s="106">
        <f t="shared" si="39"/>
        <v>0</v>
      </c>
      <c r="K69" s="106">
        <f t="shared" si="40"/>
        <v>0</v>
      </c>
      <c r="L69" s="106">
        <f t="shared" si="41"/>
        <v>0</v>
      </c>
      <c r="M69" s="106">
        <f t="shared" si="42"/>
        <v>115</v>
      </c>
      <c r="N69" s="108">
        <f t="shared" si="43"/>
        <v>115</v>
      </c>
      <c r="O69" s="443"/>
      <c r="P69" s="141"/>
      <c r="Q69" s="141"/>
      <c r="R69" s="129"/>
    </row>
    <row r="70" spans="1:18" ht="15.75" thickBot="1" x14ac:dyDescent="0.3">
      <c r="A70" s="5" t="s">
        <v>187</v>
      </c>
      <c r="B70" s="354" t="s">
        <v>107</v>
      </c>
      <c r="C70" s="346"/>
      <c r="D70" s="346"/>
      <c r="E70" s="346"/>
      <c r="F70" s="346"/>
      <c r="G70" s="346"/>
      <c r="H70" s="346"/>
      <c r="I70" s="346"/>
      <c r="J70" s="346"/>
      <c r="K70" s="346"/>
      <c r="L70" s="346"/>
      <c r="M70" s="346"/>
      <c r="N70" s="346">
        <f>SUM(N71:N72)</f>
        <v>700</v>
      </c>
      <c r="O70" s="346" t="e">
        <f>+N70/#REF!</f>
        <v>#REF!</v>
      </c>
      <c r="P70" s="346"/>
      <c r="Q70" s="346"/>
      <c r="R70" s="347"/>
    </row>
    <row r="71" spans="1:18" s="57" customFormat="1" x14ac:dyDescent="0.25">
      <c r="A71" s="77" t="s">
        <v>188</v>
      </c>
      <c r="B71" s="90" t="s">
        <v>108</v>
      </c>
      <c r="C71" s="67" t="s">
        <v>54</v>
      </c>
      <c r="D71" s="69">
        <v>1</v>
      </c>
      <c r="E71" s="70">
        <v>190</v>
      </c>
      <c r="F71" s="70">
        <v>275</v>
      </c>
      <c r="G71" s="70">
        <v>0</v>
      </c>
      <c r="H71" s="70">
        <v>0</v>
      </c>
      <c r="I71" s="70">
        <f>+E71+F71+G71+H71</f>
        <v>465</v>
      </c>
      <c r="J71" s="70">
        <f>+E71*D71</f>
        <v>190</v>
      </c>
      <c r="K71" s="70">
        <f>+F71*D71</f>
        <v>275</v>
      </c>
      <c r="L71" s="70">
        <f>+G71*D71</f>
        <v>0</v>
      </c>
      <c r="M71" s="70">
        <f>+H71*D71</f>
        <v>0</v>
      </c>
      <c r="N71" s="78">
        <f t="shared" si="5"/>
        <v>465</v>
      </c>
      <c r="O71" s="443"/>
      <c r="P71" s="141"/>
      <c r="Q71" s="141"/>
      <c r="R71" s="129"/>
    </row>
    <row r="72" spans="1:18" s="57" customFormat="1" ht="15.75" thickBot="1" x14ac:dyDescent="0.3">
      <c r="A72" s="79" t="s">
        <v>189</v>
      </c>
      <c r="B72" s="99" t="s">
        <v>109</v>
      </c>
      <c r="C72" s="81" t="s">
        <v>15</v>
      </c>
      <c r="D72" s="82">
        <v>1</v>
      </c>
      <c r="E72" s="83">
        <v>30</v>
      </c>
      <c r="F72" s="83">
        <v>205</v>
      </c>
      <c r="G72" s="83">
        <v>0</v>
      </c>
      <c r="H72" s="83">
        <v>0</v>
      </c>
      <c r="I72" s="83">
        <f>+E72+F72+G72+H72</f>
        <v>235</v>
      </c>
      <c r="J72" s="83">
        <f>+E72*D72</f>
        <v>30</v>
      </c>
      <c r="K72" s="83">
        <f>+F72*D72</f>
        <v>205</v>
      </c>
      <c r="L72" s="83">
        <f>+G72*D72</f>
        <v>0</v>
      </c>
      <c r="M72" s="83">
        <f>+H72*D72</f>
        <v>0</v>
      </c>
      <c r="N72" s="84">
        <f t="shared" si="5"/>
        <v>235</v>
      </c>
      <c r="O72" s="443"/>
      <c r="P72" s="141"/>
      <c r="Q72" s="141"/>
      <c r="R72" s="129"/>
    </row>
    <row r="73" spans="1:18" s="57" customFormat="1" ht="15.75" thickBot="1" x14ac:dyDescent="0.3">
      <c r="A73" s="5" t="s">
        <v>190</v>
      </c>
      <c r="B73" s="354" t="s">
        <v>251</v>
      </c>
      <c r="C73" s="346"/>
      <c r="D73" s="346"/>
      <c r="E73" s="346"/>
      <c r="F73" s="346"/>
      <c r="G73" s="346"/>
      <c r="H73" s="346"/>
      <c r="I73" s="346"/>
      <c r="J73" s="346"/>
      <c r="K73" s="346"/>
      <c r="L73" s="346"/>
      <c r="M73" s="346"/>
      <c r="N73" s="346">
        <f>SUM(N74:N77)</f>
        <v>1192.375</v>
      </c>
      <c r="O73" s="346" t="e">
        <f>+N73/#REF!</f>
        <v>#REF!</v>
      </c>
      <c r="P73" s="346"/>
      <c r="Q73" s="346"/>
      <c r="R73" s="347"/>
    </row>
    <row r="74" spans="1:18" s="57" customFormat="1" ht="45" x14ac:dyDescent="0.25">
      <c r="A74" s="77" t="s">
        <v>191</v>
      </c>
      <c r="B74" s="88" t="s">
        <v>253</v>
      </c>
      <c r="C74" s="67" t="s">
        <v>54</v>
      </c>
      <c r="D74" s="69">
        <v>1</v>
      </c>
      <c r="E74" s="113">
        <v>120</v>
      </c>
      <c r="F74" s="113">
        <v>155</v>
      </c>
      <c r="G74" s="113">
        <v>0</v>
      </c>
      <c r="H74" s="70">
        <v>0</v>
      </c>
      <c r="I74" s="70">
        <f>+E74+F74+G74+H74</f>
        <v>275</v>
      </c>
      <c r="J74" s="70">
        <f>+E74*D74</f>
        <v>120</v>
      </c>
      <c r="K74" s="70">
        <f>+F74*D74</f>
        <v>155</v>
      </c>
      <c r="L74" s="70">
        <f>+G74*D74</f>
        <v>0</v>
      </c>
      <c r="M74" s="70">
        <f>+H74*D74</f>
        <v>0</v>
      </c>
      <c r="N74" s="78">
        <f t="shared" ref="N74:N77" si="44">+J74+K74+L74+M74</f>
        <v>275</v>
      </c>
      <c r="O74" s="443"/>
      <c r="P74" s="141"/>
      <c r="Q74" s="141"/>
      <c r="R74" s="129"/>
    </row>
    <row r="75" spans="1:18" s="57" customFormat="1" ht="30" x14ac:dyDescent="0.25">
      <c r="A75" s="85" t="s">
        <v>252</v>
      </c>
      <c r="B75" s="73" t="s">
        <v>258</v>
      </c>
      <c r="C75" s="72" t="s">
        <v>15</v>
      </c>
      <c r="D75" s="74">
        <v>1</v>
      </c>
      <c r="E75" s="75">
        <v>60</v>
      </c>
      <c r="F75" s="75">
        <v>250</v>
      </c>
      <c r="G75" s="75">
        <v>0</v>
      </c>
      <c r="H75" s="75">
        <v>0</v>
      </c>
      <c r="I75" s="75">
        <f>+E75+F75+G75+H75</f>
        <v>310</v>
      </c>
      <c r="J75" s="75">
        <f>+E75*D75</f>
        <v>60</v>
      </c>
      <c r="K75" s="75">
        <f>+F75*D75</f>
        <v>250</v>
      </c>
      <c r="L75" s="75">
        <f>+G75*D75</f>
        <v>0</v>
      </c>
      <c r="M75" s="75">
        <f>+H75*D75</f>
        <v>0</v>
      </c>
      <c r="N75" s="86">
        <f t="shared" si="44"/>
        <v>310</v>
      </c>
      <c r="O75" s="443"/>
      <c r="P75" s="141"/>
      <c r="Q75" s="141"/>
      <c r="R75" s="129"/>
    </row>
    <row r="76" spans="1:18" s="57" customFormat="1" ht="30" x14ac:dyDescent="0.25">
      <c r="A76" s="133" t="s">
        <v>254</v>
      </c>
      <c r="B76" s="109" t="s">
        <v>256</v>
      </c>
      <c r="C76" s="134" t="s">
        <v>13</v>
      </c>
      <c r="D76" s="74">
        <v>10.75</v>
      </c>
      <c r="E76" s="75">
        <v>5.5</v>
      </c>
      <c r="F76" s="75">
        <v>24.5</v>
      </c>
      <c r="G76" s="75">
        <v>0</v>
      </c>
      <c r="H76" s="75">
        <v>0</v>
      </c>
      <c r="I76" s="75">
        <f t="shared" ref="I76:I77" si="45">+E76+F76+G76+H76</f>
        <v>30</v>
      </c>
      <c r="J76" s="75">
        <f>+E76*D76</f>
        <v>59.125</v>
      </c>
      <c r="K76" s="75">
        <f>+F76*D76</f>
        <v>263.375</v>
      </c>
      <c r="L76" s="75">
        <f>+G76*D76</f>
        <v>0</v>
      </c>
      <c r="M76" s="75">
        <f>+H76*D76</f>
        <v>0</v>
      </c>
      <c r="N76" s="86">
        <f t="shared" si="44"/>
        <v>322.5</v>
      </c>
      <c r="O76" s="443"/>
      <c r="P76" s="141"/>
      <c r="Q76" s="141"/>
      <c r="R76" s="129"/>
    </row>
    <row r="77" spans="1:18" s="57" customFormat="1" ht="18" thickBot="1" x14ac:dyDescent="0.3">
      <c r="A77" s="79" t="s">
        <v>255</v>
      </c>
      <c r="B77" s="99" t="s">
        <v>257</v>
      </c>
      <c r="C77" s="134" t="s">
        <v>13</v>
      </c>
      <c r="D77" s="82">
        <f>+D76</f>
        <v>10.75</v>
      </c>
      <c r="E77" s="75">
        <v>6</v>
      </c>
      <c r="F77" s="75">
        <v>20.5</v>
      </c>
      <c r="G77" s="75">
        <v>0</v>
      </c>
      <c r="H77" s="75">
        <v>0</v>
      </c>
      <c r="I77" s="75">
        <f t="shared" si="45"/>
        <v>26.5</v>
      </c>
      <c r="J77" s="75">
        <f>+E77*D77</f>
        <v>64.5</v>
      </c>
      <c r="K77" s="75">
        <f>+F77*D77</f>
        <v>220.375</v>
      </c>
      <c r="L77" s="75">
        <f>+G77*D77</f>
        <v>0</v>
      </c>
      <c r="M77" s="75">
        <f>+H77*D77</f>
        <v>0</v>
      </c>
      <c r="N77" s="86">
        <f t="shared" si="44"/>
        <v>284.875</v>
      </c>
      <c r="O77" s="443"/>
      <c r="P77" s="141"/>
      <c r="Q77" s="141"/>
      <c r="R77" s="129"/>
    </row>
    <row r="78" spans="1:18" ht="15.75" thickBot="1" x14ac:dyDescent="0.3">
      <c r="A78" s="5" t="s">
        <v>259</v>
      </c>
      <c r="B78" s="354" t="s">
        <v>242</v>
      </c>
      <c r="C78" s="346"/>
      <c r="D78" s="346"/>
      <c r="E78" s="346"/>
      <c r="F78" s="346"/>
      <c r="G78" s="346"/>
      <c r="H78" s="346"/>
      <c r="I78" s="346"/>
      <c r="J78" s="346"/>
      <c r="K78" s="346"/>
      <c r="L78" s="346"/>
      <c r="M78" s="346"/>
      <c r="N78" s="346">
        <f>SUM(N79)</f>
        <v>13.141499999999999</v>
      </c>
      <c r="O78" s="346" t="e">
        <f>+N78/#REF!</f>
        <v>#REF!</v>
      </c>
      <c r="P78" s="346"/>
      <c r="Q78" s="346"/>
      <c r="R78" s="347"/>
    </row>
    <row r="79" spans="1:18" s="57" customFormat="1" ht="18" thickBot="1" x14ac:dyDescent="0.3">
      <c r="A79" s="92" t="s">
        <v>260</v>
      </c>
      <c r="B79" s="111" t="s">
        <v>243</v>
      </c>
      <c r="C79" s="94" t="s">
        <v>13</v>
      </c>
      <c r="D79" s="95">
        <v>87.61</v>
      </c>
      <c r="E79" s="96">
        <v>0.15</v>
      </c>
      <c r="F79" s="96">
        <v>0</v>
      </c>
      <c r="G79" s="96">
        <v>0</v>
      </c>
      <c r="H79" s="96">
        <v>0</v>
      </c>
      <c r="I79" s="96">
        <f>+E79+F79+G79+H79</f>
        <v>0.15</v>
      </c>
      <c r="J79" s="96">
        <f>+E79*D79</f>
        <v>13.141499999999999</v>
      </c>
      <c r="K79" s="96">
        <f>+F79*D79</f>
        <v>0</v>
      </c>
      <c r="L79" s="96">
        <f>+G79*D79</f>
        <v>0</v>
      </c>
      <c r="M79" s="96">
        <f>+H79*D79</f>
        <v>0</v>
      </c>
      <c r="N79" s="97">
        <f t="shared" si="5"/>
        <v>13.141499999999999</v>
      </c>
      <c r="O79" s="444"/>
      <c r="P79" s="198"/>
      <c r="Q79" s="198"/>
      <c r="R79" s="132"/>
    </row>
    <row r="80" spans="1:18" x14ac:dyDescent="0.25">
      <c r="C80" s="7"/>
      <c r="D80" s="8"/>
      <c r="E80" s="10"/>
      <c r="F80" s="10"/>
      <c r="G80" s="10"/>
      <c r="H80" s="10"/>
      <c r="I80" s="9"/>
      <c r="J80" s="9"/>
      <c r="K80" s="9"/>
      <c r="L80" s="9"/>
      <c r="M80" s="9"/>
      <c r="N80" s="9"/>
    </row>
    <row r="81" spans="1:16" s="55" customFormat="1" x14ac:dyDescent="0.25">
      <c r="A81"/>
      <c r="B81"/>
      <c r="C81" s="7"/>
      <c r="D81" s="8"/>
      <c r="E81" s="10"/>
      <c r="F81" s="10"/>
      <c r="G81" s="10"/>
      <c r="H81" s="10"/>
      <c r="I81" s="9"/>
      <c r="J81" s="9"/>
      <c r="K81" s="9"/>
      <c r="L81" s="9"/>
      <c r="M81" s="9"/>
      <c r="N81" s="9"/>
      <c r="P81"/>
    </row>
    <row r="82" spans="1:16" s="55" customFormat="1" x14ac:dyDescent="0.25">
      <c r="A82"/>
      <c r="B82"/>
      <c r="C82" s="7"/>
      <c r="D82" s="8"/>
      <c r="E82" s="10"/>
      <c r="F82" s="10"/>
      <c r="G82" s="10"/>
      <c r="H82" s="10"/>
      <c r="I82" s="9"/>
      <c r="J82" s="9"/>
      <c r="K82" s="9"/>
      <c r="L82" s="9"/>
      <c r="M82" s="9"/>
      <c r="N82" s="9"/>
      <c r="P82"/>
    </row>
    <row r="83" spans="1:16" s="55" customFormat="1" x14ac:dyDescent="0.25">
      <c r="A83"/>
      <c r="B83"/>
      <c r="C83" s="7"/>
      <c r="D83" s="8"/>
      <c r="E83" s="10"/>
      <c r="F83" s="10"/>
      <c r="G83" s="10"/>
      <c r="H83" s="10"/>
      <c r="I83" s="9"/>
      <c r="J83" s="9"/>
      <c r="K83" s="9"/>
      <c r="L83" s="9"/>
      <c r="M83" s="9"/>
      <c r="N83" s="9"/>
      <c r="P83"/>
    </row>
    <row r="84" spans="1:16" s="55" customFormat="1" x14ac:dyDescent="0.25">
      <c r="A84"/>
      <c r="B84"/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9"/>
      <c r="P84"/>
    </row>
    <row r="85" spans="1:16" s="55" customFormat="1" x14ac:dyDescent="0.25">
      <c r="A85"/>
      <c r="B85"/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9"/>
      <c r="P85"/>
    </row>
    <row r="86" spans="1:16" s="55" customFormat="1" x14ac:dyDescent="0.25">
      <c r="A86"/>
      <c r="B86"/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9"/>
      <c r="P86"/>
    </row>
    <row r="87" spans="1:16" s="55" customFormat="1" x14ac:dyDescent="0.25">
      <c r="A87"/>
      <c r="B87"/>
      <c r="C87" s="7"/>
      <c r="D87" s="8"/>
      <c r="E87" s="10"/>
      <c r="F87" s="10"/>
      <c r="G87" s="10"/>
      <c r="H87" s="10"/>
      <c r="I87" s="9"/>
      <c r="J87" s="9"/>
      <c r="K87" s="9"/>
      <c r="L87" s="9"/>
      <c r="M87" s="9"/>
      <c r="N87" s="9"/>
      <c r="P87"/>
    </row>
    <row r="88" spans="1:16" s="55" customFormat="1" x14ac:dyDescent="0.25">
      <c r="A88"/>
      <c r="B88"/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  <c r="P88"/>
    </row>
    <row r="89" spans="1:16" s="55" customFormat="1" x14ac:dyDescent="0.25">
      <c r="A89"/>
      <c r="B89"/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  <c r="P89"/>
    </row>
    <row r="90" spans="1:16" s="55" customFormat="1" x14ac:dyDescent="0.25">
      <c r="A90"/>
      <c r="B90"/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  <c r="P90"/>
    </row>
    <row r="91" spans="1:16" s="55" customFormat="1" x14ac:dyDescent="0.25">
      <c r="A91"/>
      <c r="B91"/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  <c r="P91"/>
    </row>
    <row r="92" spans="1:16" s="55" customFormat="1" x14ac:dyDescent="0.25">
      <c r="A92"/>
      <c r="B92"/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  <c r="P92"/>
    </row>
  </sheetData>
  <mergeCells count="27">
    <mergeCell ref="B50:R50"/>
    <mergeCell ref="B55:R55"/>
    <mergeCell ref="B57:R57"/>
    <mergeCell ref="B64:R64"/>
    <mergeCell ref="B70:R70"/>
    <mergeCell ref="P22:R22"/>
    <mergeCell ref="P23:P24"/>
    <mergeCell ref="Q23:Q24"/>
    <mergeCell ref="R23:R24"/>
    <mergeCell ref="P25:R25"/>
    <mergeCell ref="B73:R73"/>
    <mergeCell ref="B78:R78"/>
    <mergeCell ref="A25:N25"/>
    <mergeCell ref="B26:R26"/>
    <mergeCell ref="B29:R29"/>
    <mergeCell ref="B36:R36"/>
    <mergeCell ref="B41:R41"/>
    <mergeCell ref="A22:N22"/>
    <mergeCell ref="A23:A24"/>
    <mergeCell ref="B23:B24"/>
    <mergeCell ref="C23:C24"/>
    <mergeCell ref="D23:D24"/>
    <mergeCell ref="E23:I23"/>
    <mergeCell ref="J23:N23"/>
    <mergeCell ref="A1:N1"/>
    <mergeCell ref="A2:N2"/>
    <mergeCell ref="A19:R19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0" orientation="portrait" horizontalDpi="300" verticalDpi="3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94"/>
  <sheetViews>
    <sheetView showGridLines="0" zoomScale="90" zoomScaleNormal="90" workbookViewId="0">
      <selection activeCell="T82" sqref="T82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11.42578125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43.14062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237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394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1" spans="1:18" ht="15.75" thickBot="1" x14ac:dyDescent="0.3"/>
    <row r="22" spans="1:18" ht="16.5" thickBot="1" x14ac:dyDescent="0.3">
      <c r="A22" s="311" t="s">
        <v>1</v>
      </c>
      <c r="B22" s="312"/>
      <c r="C22" s="312"/>
      <c r="D22" s="312"/>
      <c r="E22" s="312"/>
      <c r="F22" s="312"/>
      <c r="G22" s="312"/>
      <c r="H22" s="312"/>
      <c r="I22" s="312"/>
      <c r="J22" s="312"/>
      <c r="K22" s="312"/>
      <c r="L22" s="312"/>
      <c r="M22" s="312"/>
      <c r="N22" s="313"/>
      <c r="P22" s="328" t="s">
        <v>280</v>
      </c>
      <c r="Q22" s="329"/>
      <c r="R22" s="330"/>
    </row>
    <row r="23" spans="1:18" x14ac:dyDescent="0.25">
      <c r="A23" s="314" t="s">
        <v>14</v>
      </c>
      <c r="B23" s="316" t="s">
        <v>2</v>
      </c>
      <c r="C23" s="316" t="s">
        <v>3</v>
      </c>
      <c r="D23" s="318" t="s">
        <v>4</v>
      </c>
      <c r="E23" s="320" t="s">
        <v>5</v>
      </c>
      <c r="F23" s="321"/>
      <c r="G23" s="321"/>
      <c r="H23" s="321"/>
      <c r="I23" s="321"/>
      <c r="J23" s="314" t="s">
        <v>6</v>
      </c>
      <c r="K23" s="316"/>
      <c r="L23" s="316"/>
      <c r="M23" s="316"/>
      <c r="N23" s="322"/>
      <c r="P23" s="334" t="s">
        <v>285</v>
      </c>
      <c r="Q23" s="316" t="s">
        <v>3</v>
      </c>
      <c r="R23" s="322" t="s">
        <v>4</v>
      </c>
    </row>
    <row r="24" spans="1:18" ht="26.25" thickBot="1" x14ac:dyDescent="0.3">
      <c r="A24" s="315"/>
      <c r="B24" s="317"/>
      <c r="C24" s="317"/>
      <c r="D24" s="319"/>
      <c r="E24" s="1" t="s">
        <v>7</v>
      </c>
      <c r="F24" s="2" t="s">
        <v>8</v>
      </c>
      <c r="G24" s="2" t="s">
        <v>9</v>
      </c>
      <c r="H24" s="2" t="s">
        <v>10</v>
      </c>
      <c r="I24" s="3" t="s">
        <v>11</v>
      </c>
      <c r="J24" s="1" t="s">
        <v>7</v>
      </c>
      <c r="K24" s="2" t="s">
        <v>8</v>
      </c>
      <c r="L24" s="2" t="s">
        <v>9</v>
      </c>
      <c r="M24" s="2" t="s">
        <v>10</v>
      </c>
      <c r="N24" s="4" t="s">
        <v>12</v>
      </c>
      <c r="P24" s="335"/>
      <c r="Q24" s="317"/>
      <c r="R24" s="336"/>
    </row>
    <row r="25" spans="1:18" ht="8.25" customHeight="1" thickBot="1" x14ac:dyDescent="0.3">
      <c r="A25" s="325"/>
      <c r="B25" s="326"/>
      <c r="C25" s="326"/>
      <c r="D25" s="326"/>
      <c r="E25" s="326"/>
      <c r="F25" s="326"/>
      <c r="G25" s="326"/>
      <c r="H25" s="326"/>
      <c r="I25" s="326"/>
      <c r="J25" s="326"/>
      <c r="K25" s="326"/>
      <c r="L25" s="326"/>
      <c r="M25" s="326"/>
      <c r="N25" s="327"/>
      <c r="P25" s="331"/>
      <c r="Q25" s="332"/>
      <c r="R25" s="333"/>
    </row>
    <row r="26" spans="1:18" ht="15.75" thickBot="1" x14ac:dyDescent="0.3">
      <c r="A26" s="5" t="s">
        <v>143</v>
      </c>
      <c r="B26" s="354" t="s">
        <v>16</v>
      </c>
      <c r="C26" s="346"/>
      <c r="D26" s="346"/>
      <c r="E26" s="346"/>
      <c r="F26" s="346"/>
      <c r="G26" s="346"/>
      <c r="H26" s="346"/>
      <c r="I26" s="346"/>
      <c r="J26" s="346"/>
      <c r="K26" s="346"/>
      <c r="L26" s="346"/>
      <c r="M26" s="346"/>
      <c r="N26" s="346"/>
      <c r="O26" s="346"/>
      <c r="P26" s="346"/>
      <c r="Q26" s="346"/>
      <c r="R26" s="347"/>
    </row>
    <row r="27" spans="1:18" s="57" customFormat="1" ht="30" x14ac:dyDescent="0.25">
      <c r="A27" s="133" t="s">
        <v>144</v>
      </c>
      <c r="B27" s="109" t="s">
        <v>110</v>
      </c>
      <c r="C27" s="427" t="s">
        <v>18</v>
      </c>
      <c r="D27" s="135">
        <f>+Wood!Q69</f>
        <v>183.75</v>
      </c>
      <c r="E27" s="106">
        <v>0.5</v>
      </c>
      <c r="F27" s="106">
        <v>1.9</v>
      </c>
      <c r="G27" s="106">
        <v>0</v>
      </c>
      <c r="H27" s="106">
        <v>0</v>
      </c>
      <c r="I27" s="106">
        <f t="shared" ref="I27:I28" si="0">+E27+F27+G27+H27</f>
        <v>2.4</v>
      </c>
      <c r="J27" s="106">
        <f t="shared" ref="J27:J28" si="1">+E27*D27</f>
        <v>91.875</v>
      </c>
      <c r="K27" s="106">
        <f t="shared" ref="K27:K28" si="2">+F27*D27</f>
        <v>349.125</v>
      </c>
      <c r="L27" s="106">
        <f t="shared" ref="L27:L28" si="3">+G27*D27</f>
        <v>0</v>
      </c>
      <c r="M27" s="106">
        <f t="shared" ref="M27:M28" si="4">+H27*D27</f>
        <v>0</v>
      </c>
      <c r="N27" s="108">
        <f t="shared" ref="N27:N81" si="5">+J27+K27+L27+M27</f>
        <v>441</v>
      </c>
      <c r="O27" s="443"/>
      <c r="P27" s="442"/>
      <c r="Q27" s="442"/>
      <c r="R27" s="157"/>
    </row>
    <row r="28" spans="1:18" s="57" customFormat="1" ht="30.75" thickBot="1" x14ac:dyDescent="0.3">
      <c r="A28" s="79" t="s">
        <v>145</v>
      </c>
      <c r="B28" s="80" t="s">
        <v>111</v>
      </c>
      <c r="C28" s="81" t="s">
        <v>18</v>
      </c>
      <c r="D28" s="82">
        <f>+D27</f>
        <v>183.75</v>
      </c>
      <c r="E28" s="83">
        <v>0.2</v>
      </c>
      <c r="F28" s="83">
        <v>0.1</v>
      </c>
      <c r="G28" s="83">
        <v>0</v>
      </c>
      <c r="H28" s="83">
        <v>0</v>
      </c>
      <c r="I28" s="83">
        <f t="shared" si="0"/>
        <v>0.30000000000000004</v>
      </c>
      <c r="J28" s="83">
        <f t="shared" si="1"/>
        <v>36.75</v>
      </c>
      <c r="K28" s="83">
        <f t="shared" si="2"/>
        <v>18.375</v>
      </c>
      <c r="L28" s="83">
        <f t="shared" si="3"/>
        <v>0</v>
      </c>
      <c r="M28" s="83">
        <f t="shared" si="4"/>
        <v>0</v>
      </c>
      <c r="N28" s="84">
        <f t="shared" si="5"/>
        <v>55.125</v>
      </c>
      <c r="O28" s="443"/>
      <c r="P28" s="141"/>
      <c r="Q28" s="141"/>
      <c r="R28" s="129"/>
    </row>
    <row r="29" spans="1:18" ht="15.75" thickBot="1" x14ac:dyDescent="0.3">
      <c r="A29" s="5" t="s">
        <v>146</v>
      </c>
      <c r="B29" s="354" t="s">
        <v>38</v>
      </c>
      <c r="C29" s="346"/>
      <c r="D29" s="346"/>
      <c r="E29" s="346"/>
      <c r="F29" s="346"/>
      <c r="G29" s="346"/>
      <c r="H29" s="346"/>
      <c r="I29" s="346"/>
      <c r="J29" s="346"/>
      <c r="K29" s="346"/>
      <c r="L29" s="346"/>
      <c r="M29" s="346"/>
      <c r="N29" s="346">
        <f>SUM(N30:N35)</f>
        <v>3134.8899999999994</v>
      </c>
      <c r="O29" s="346" t="e">
        <f>+N29/#REF!</f>
        <v>#REF!</v>
      </c>
      <c r="P29" s="346"/>
      <c r="Q29" s="346"/>
      <c r="R29" s="347"/>
    </row>
    <row r="30" spans="1:18" s="57" customFormat="1" ht="45" x14ac:dyDescent="0.25">
      <c r="A30" s="77" t="s">
        <v>147</v>
      </c>
      <c r="B30" s="68" t="s">
        <v>265</v>
      </c>
      <c r="C30" s="71" t="s">
        <v>18</v>
      </c>
      <c r="D30" s="69">
        <f>+Wood!Q70</f>
        <v>546</v>
      </c>
      <c r="E30" s="70">
        <v>0.5</v>
      </c>
      <c r="F30" s="70">
        <v>1.9</v>
      </c>
      <c r="G30" s="70">
        <v>0</v>
      </c>
      <c r="H30" s="70">
        <v>0</v>
      </c>
      <c r="I30" s="70">
        <f t="shared" ref="I30:I35" si="6">+E30+F30+G30+H30</f>
        <v>2.4</v>
      </c>
      <c r="J30" s="70">
        <f t="shared" ref="J30:J35" si="7">+E30*D30</f>
        <v>273</v>
      </c>
      <c r="K30" s="70">
        <f t="shared" ref="K30:K35" si="8">+F30*D30</f>
        <v>1037.3999999999999</v>
      </c>
      <c r="L30" s="70">
        <f t="shared" ref="L30:L35" si="9">+G30*D30</f>
        <v>0</v>
      </c>
      <c r="M30" s="70">
        <f t="shared" ref="M30:M35" si="10">+H30*D30</f>
        <v>0</v>
      </c>
      <c r="N30" s="78">
        <f t="shared" si="5"/>
        <v>1310.3999999999999</v>
      </c>
      <c r="O30" s="443"/>
      <c r="P30" s="141"/>
      <c r="Q30" s="141"/>
      <c r="R30" s="129"/>
    </row>
    <row r="31" spans="1:18" s="57" customFormat="1" ht="45" x14ac:dyDescent="0.25">
      <c r="A31" s="85" t="s">
        <v>148</v>
      </c>
      <c r="B31" s="73" t="s">
        <v>266</v>
      </c>
      <c r="C31" s="72" t="s">
        <v>18</v>
      </c>
      <c r="D31" s="74">
        <f>+Wood!Q70</f>
        <v>546</v>
      </c>
      <c r="E31" s="75">
        <v>0.2</v>
      </c>
      <c r="F31" s="75">
        <v>0.1</v>
      </c>
      <c r="G31" s="75">
        <v>0</v>
      </c>
      <c r="H31" s="75">
        <v>0</v>
      </c>
      <c r="I31" s="75">
        <f t="shared" si="6"/>
        <v>0.30000000000000004</v>
      </c>
      <c r="J31" s="75">
        <f t="shared" si="7"/>
        <v>109.2</v>
      </c>
      <c r="K31" s="75">
        <f t="shared" si="8"/>
        <v>54.6</v>
      </c>
      <c r="L31" s="75">
        <f t="shared" si="9"/>
        <v>0</v>
      </c>
      <c r="M31" s="75">
        <f t="shared" si="10"/>
        <v>0</v>
      </c>
      <c r="N31" s="86">
        <f t="shared" si="5"/>
        <v>163.80000000000001</v>
      </c>
      <c r="O31" s="443"/>
      <c r="P31" s="141"/>
      <c r="Q31" s="141"/>
      <c r="R31" s="129"/>
    </row>
    <row r="32" spans="1:18" s="57" customFormat="1" x14ac:dyDescent="0.25">
      <c r="A32" s="85" t="s">
        <v>149</v>
      </c>
      <c r="B32" s="73" t="s">
        <v>55</v>
      </c>
      <c r="C32" s="72" t="s">
        <v>15</v>
      </c>
      <c r="D32" s="74">
        <v>1</v>
      </c>
      <c r="E32" s="75">
        <v>50</v>
      </c>
      <c r="F32" s="75">
        <v>130</v>
      </c>
      <c r="G32" s="75">
        <v>0</v>
      </c>
      <c r="H32" s="75">
        <v>0</v>
      </c>
      <c r="I32" s="75">
        <f t="shared" si="6"/>
        <v>180</v>
      </c>
      <c r="J32" s="75">
        <f t="shared" si="7"/>
        <v>50</v>
      </c>
      <c r="K32" s="75">
        <f t="shared" si="8"/>
        <v>130</v>
      </c>
      <c r="L32" s="75">
        <f t="shared" si="9"/>
        <v>0</v>
      </c>
      <c r="M32" s="75">
        <f t="shared" si="10"/>
        <v>0</v>
      </c>
      <c r="N32" s="86">
        <f t="shared" si="5"/>
        <v>180</v>
      </c>
      <c r="O32" s="443"/>
      <c r="P32" s="141"/>
      <c r="Q32" s="141"/>
      <c r="R32" s="129"/>
    </row>
    <row r="33" spans="1:18" s="57" customFormat="1" ht="30" x14ac:dyDescent="0.25">
      <c r="A33" s="85" t="s">
        <v>150</v>
      </c>
      <c r="B33" s="73" t="s">
        <v>267</v>
      </c>
      <c r="C33" s="76" t="s">
        <v>13</v>
      </c>
      <c r="D33" s="74">
        <v>19.78</v>
      </c>
      <c r="E33" s="75">
        <v>5.5</v>
      </c>
      <c r="F33" s="75">
        <v>27.5</v>
      </c>
      <c r="G33" s="75">
        <v>0</v>
      </c>
      <c r="H33" s="75">
        <v>0</v>
      </c>
      <c r="I33" s="75">
        <f t="shared" si="6"/>
        <v>33</v>
      </c>
      <c r="J33" s="75">
        <f t="shared" si="7"/>
        <v>108.79</v>
      </c>
      <c r="K33" s="75">
        <f t="shared" si="8"/>
        <v>543.95000000000005</v>
      </c>
      <c r="L33" s="75">
        <f t="shared" si="9"/>
        <v>0</v>
      </c>
      <c r="M33" s="75">
        <f t="shared" si="10"/>
        <v>0</v>
      </c>
      <c r="N33" s="86">
        <f t="shared" si="5"/>
        <v>652.74</v>
      </c>
      <c r="O33" s="443"/>
      <c r="P33" s="141"/>
      <c r="Q33" s="141"/>
      <c r="R33" s="129"/>
    </row>
    <row r="34" spans="1:18" s="57" customFormat="1" ht="17.25" x14ac:dyDescent="0.25">
      <c r="A34" s="85" t="s">
        <v>151</v>
      </c>
      <c r="B34" s="73" t="s">
        <v>268</v>
      </c>
      <c r="C34" s="76" t="s">
        <v>13</v>
      </c>
      <c r="D34" s="74">
        <v>19.78</v>
      </c>
      <c r="E34" s="75">
        <v>6</v>
      </c>
      <c r="F34" s="75">
        <v>19</v>
      </c>
      <c r="G34" s="75">
        <v>0</v>
      </c>
      <c r="H34" s="75">
        <v>0</v>
      </c>
      <c r="I34" s="75">
        <f t="shared" si="6"/>
        <v>25</v>
      </c>
      <c r="J34" s="75">
        <f t="shared" si="7"/>
        <v>118.68</v>
      </c>
      <c r="K34" s="75">
        <f t="shared" si="8"/>
        <v>375.82000000000005</v>
      </c>
      <c r="L34" s="75">
        <f t="shared" si="9"/>
        <v>0</v>
      </c>
      <c r="M34" s="75">
        <f t="shared" si="10"/>
        <v>0</v>
      </c>
      <c r="N34" s="86">
        <f t="shared" si="5"/>
        <v>494.50000000000006</v>
      </c>
      <c r="O34" s="443"/>
      <c r="P34" s="141"/>
      <c r="Q34" s="141"/>
      <c r="R34" s="129"/>
    </row>
    <row r="35" spans="1:18" s="57" customFormat="1" ht="30.75" thickBot="1" x14ac:dyDescent="0.3">
      <c r="A35" s="79" t="s">
        <v>152</v>
      </c>
      <c r="B35" s="73" t="s">
        <v>269</v>
      </c>
      <c r="C35" s="87" t="s">
        <v>13</v>
      </c>
      <c r="D35" s="82">
        <v>7.41</v>
      </c>
      <c r="E35" s="83">
        <v>15</v>
      </c>
      <c r="F35" s="83">
        <v>30</v>
      </c>
      <c r="G35" s="83">
        <v>0</v>
      </c>
      <c r="H35" s="83">
        <v>0</v>
      </c>
      <c r="I35" s="83">
        <f t="shared" si="6"/>
        <v>45</v>
      </c>
      <c r="J35" s="83">
        <f t="shared" si="7"/>
        <v>111.15</v>
      </c>
      <c r="K35" s="83">
        <f t="shared" si="8"/>
        <v>222.3</v>
      </c>
      <c r="L35" s="83">
        <f t="shared" si="9"/>
        <v>0</v>
      </c>
      <c r="M35" s="83">
        <f t="shared" si="10"/>
        <v>0</v>
      </c>
      <c r="N35" s="84">
        <f t="shared" si="5"/>
        <v>333.45000000000005</v>
      </c>
      <c r="O35" s="443"/>
      <c r="P35" s="141"/>
      <c r="Q35" s="141"/>
      <c r="R35" s="129"/>
    </row>
    <row r="36" spans="1:18" ht="15.75" thickBot="1" x14ac:dyDescent="0.3">
      <c r="A36" s="5" t="s">
        <v>153</v>
      </c>
      <c r="B36" s="354" t="s">
        <v>85</v>
      </c>
      <c r="C36" s="346"/>
      <c r="D36" s="346"/>
      <c r="E36" s="346"/>
      <c r="F36" s="346"/>
      <c r="G36" s="346"/>
      <c r="H36" s="346"/>
      <c r="I36" s="346"/>
      <c r="J36" s="346"/>
      <c r="K36" s="346"/>
      <c r="L36" s="346"/>
      <c r="M36" s="346"/>
      <c r="N36" s="346">
        <f>+SUM(N37:N40)</f>
        <v>1419.3</v>
      </c>
      <c r="O36" s="346" t="e">
        <f>+N36/#REF!</f>
        <v>#REF!</v>
      </c>
      <c r="P36" s="346"/>
      <c r="Q36" s="346"/>
      <c r="R36" s="347"/>
    </row>
    <row r="37" spans="1:18" s="57" customFormat="1" x14ac:dyDescent="0.25">
      <c r="A37" s="77" t="s">
        <v>154</v>
      </c>
      <c r="B37" s="68" t="s">
        <v>270</v>
      </c>
      <c r="C37" s="71" t="s">
        <v>18</v>
      </c>
      <c r="D37" s="69">
        <f>+Wood!Q83</f>
        <v>344.25</v>
      </c>
      <c r="E37" s="70">
        <v>0.5</v>
      </c>
      <c r="F37" s="70">
        <v>1.9</v>
      </c>
      <c r="G37" s="70">
        <v>0</v>
      </c>
      <c r="H37" s="70">
        <v>0</v>
      </c>
      <c r="I37" s="70">
        <f t="shared" ref="I37:I40" si="11">+E37+F37+G37+H37</f>
        <v>2.4</v>
      </c>
      <c r="J37" s="70">
        <f t="shared" ref="J37:J40" si="12">+E37*D37</f>
        <v>172.125</v>
      </c>
      <c r="K37" s="70">
        <f t="shared" ref="K37:K40" si="13">+F37*D37</f>
        <v>654.07499999999993</v>
      </c>
      <c r="L37" s="70">
        <f t="shared" ref="L37:L40" si="14">+G37*D37</f>
        <v>0</v>
      </c>
      <c r="M37" s="70">
        <f t="shared" ref="M37:M40" si="15">+H37*D37</f>
        <v>0</v>
      </c>
      <c r="N37" s="78">
        <f t="shared" si="5"/>
        <v>826.19999999999993</v>
      </c>
      <c r="O37" s="443"/>
      <c r="P37" s="141"/>
      <c r="Q37" s="141"/>
      <c r="R37" s="129"/>
    </row>
    <row r="38" spans="1:18" s="57" customFormat="1" x14ac:dyDescent="0.25">
      <c r="A38" s="85" t="s">
        <v>155</v>
      </c>
      <c r="B38" s="73" t="s">
        <v>70</v>
      </c>
      <c r="C38" s="76" t="s">
        <v>18</v>
      </c>
      <c r="D38" s="74">
        <f>+Wood!Q86+Wood!Q87</f>
        <v>114.75</v>
      </c>
      <c r="E38" s="75">
        <v>0.5</v>
      </c>
      <c r="F38" s="75">
        <v>1.9</v>
      </c>
      <c r="G38" s="75">
        <v>0</v>
      </c>
      <c r="H38" s="75">
        <v>0</v>
      </c>
      <c r="I38" s="75">
        <f t="shared" si="11"/>
        <v>2.4</v>
      </c>
      <c r="J38" s="75">
        <f t="shared" si="12"/>
        <v>57.375</v>
      </c>
      <c r="K38" s="75">
        <f t="shared" si="13"/>
        <v>218.02499999999998</v>
      </c>
      <c r="L38" s="75">
        <f t="shared" si="14"/>
        <v>0</v>
      </c>
      <c r="M38" s="75">
        <f t="shared" si="15"/>
        <v>0</v>
      </c>
      <c r="N38" s="86">
        <f t="shared" si="5"/>
        <v>275.39999999999998</v>
      </c>
      <c r="O38" s="443"/>
      <c r="P38" s="141"/>
      <c r="Q38" s="141"/>
      <c r="R38" s="129"/>
    </row>
    <row r="39" spans="1:18" s="57" customFormat="1" x14ac:dyDescent="0.25">
      <c r="A39" s="133" t="s">
        <v>156</v>
      </c>
      <c r="B39" s="73" t="s">
        <v>271</v>
      </c>
      <c r="C39" s="134" t="s">
        <v>18</v>
      </c>
      <c r="D39" s="135">
        <f>+D37+D38</f>
        <v>459</v>
      </c>
      <c r="E39" s="106">
        <v>0.2</v>
      </c>
      <c r="F39" s="106">
        <v>0.1</v>
      </c>
      <c r="G39" s="106">
        <v>0</v>
      </c>
      <c r="H39" s="106">
        <v>0</v>
      </c>
      <c r="I39" s="106">
        <f t="shared" si="11"/>
        <v>0.30000000000000004</v>
      </c>
      <c r="J39" s="106">
        <f t="shared" si="12"/>
        <v>91.800000000000011</v>
      </c>
      <c r="K39" s="106">
        <f t="shared" si="13"/>
        <v>45.900000000000006</v>
      </c>
      <c r="L39" s="106">
        <f t="shared" si="14"/>
        <v>0</v>
      </c>
      <c r="M39" s="106">
        <f t="shared" si="15"/>
        <v>0</v>
      </c>
      <c r="N39" s="108">
        <f t="shared" si="5"/>
        <v>137.70000000000002</v>
      </c>
      <c r="O39" s="443"/>
      <c r="P39" s="141"/>
      <c r="Q39" s="141"/>
      <c r="R39" s="129"/>
    </row>
    <row r="40" spans="1:18" s="57" customFormat="1" ht="15.75" thickBot="1" x14ac:dyDescent="0.3">
      <c r="A40" s="79" t="s">
        <v>157</v>
      </c>
      <c r="B40" s="80" t="s">
        <v>272</v>
      </c>
      <c r="C40" s="81" t="s">
        <v>15</v>
      </c>
      <c r="D40" s="82">
        <v>1</v>
      </c>
      <c r="E40" s="83">
        <v>50</v>
      </c>
      <c r="F40" s="83">
        <v>130</v>
      </c>
      <c r="G40" s="83">
        <v>0</v>
      </c>
      <c r="H40" s="83">
        <v>0</v>
      </c>
      <c r="I40" s="83">
        <f t="shared" si="11"/>
        <v>180</v>
      </c>
      <c r="J40" s="83">
        <f t="shared" si="12"/>
        <v>50</v>
      </c>
      <c r="K40" s="83">
        <f t="shared" si="13"/>
        <v>130</v>
      </c>
      <c r="L40" s="83">
        <f t="shared" si="14"/>
        <v>0</v>
      </c>
      <c r="M40" s="83">
        <f t="shared" si="15"/>
        <v>0</v>
      </c>
      <c r="N40" s="84">
        <f t="shared" si="5"/>
        <v>180</v>
      </c>
      <c r="O40" s="443"/>
      <c r="P40" s="141"/>
      <c r="Q40" s="141"/>
      <c r="R40" s="129"/>
    </row>
    <row r="41" spans="1:18" ht="15.75" thickBot="1" x14ac:dyDescent="0.3">
      <c r="A41" s="5" t="s">
        <v>158</v>
      </c>
      <c r="B41" s="354" t="s">
        <v>35</v>
      </c>
      <c r="C41" s="346"/>
      <c r="D41" s="346"/>
      <c r="E41" s="346"/>
      <c r="F41" s="346"/>
      <c r="G41" s="346"/>
      <c r="H41" s="346"/>
      <c r="I41" s="346"/>
      <c r="J41" s="346"/>
      <c r="K41" s="346"/>
      <c r="L41" s="346"/>
      <c r="M41" s="346"/>
      <c r="N41" s="346">
        <f>+SUM(N42:N50)</f>
        <v>4501.0637499999993</v>
      </c>
      <c r="O41" s="346" t="e">
        <f>+N41/#REF!</f>
        <v>#REF!</v>
      </c>
      <c r="P41" s="346"/>
      <c r="Q41" s="346"/>
      <c r="R41" s="347"/>
    </row>
    <row r="42" spans="1:18" s="57" customFormat="1" ht="45" x14ac:dyDescent="0.25">
      <c r="A42" s="77" t="s">
        <v>159</v>
      </c>
      <c r="B42" s="68" t="s">
        <v>275</v>
      </c>
      <c r="C42" s="71" t="s">
        <v>18</v>
      </c>
      <c r="D42" s="69">
        <f>+Wood!Q88</f>
        <v>622.5</v>
      </c>
      <c r="E42" s="70">
        <v>0.5</v>
      </c>
      <c r="F42" s="70">
        <v>1.9</v>
      </c>
      <c r="G42" s="70">
        <v>0</v>
      </c>
      <c r="H42" s="70">
        <v>0</v>
      </c>
      <c r="I42" s="70">
        <f t="shared" ref="I42:I50" si="16">+E42+F42+G42+H42</f>
        <v>2.4</v>
      </c>
      <c r="J42" s="70">
        <f t="shared" ref="J42:J50" si="17">+E42*D42</f>
        <v>311.25</v>
      </c>
      <c r="K42" s="70">
        <f t="shared" ref="K42:K50" si="18">+F42*D42</f>
        <v>1182.75</v>
      </c>
      <c r="L42" s="70">
        <f t="shared" ref="L42:L50" si="19">+G42*D42</f>
        <v>0</v>
      </c>
      <c r="M42" s="70">
        <f t="shared" ref="M42:M50" si="20">+H42*D42</f>
        <v>0</v>
      </c>
      <c r="N42" s="78">
        <f t="shared" si="5"/>
        <v>1494</v>
      </c>
      <c r="O42" s="443"/>
      <c r="P42" s="141"/>
      <c r="Q42" s="141"/>
      <c r="R42" s="129"/>
    </row>
    <row r="43" spans="1:18" s="57" customFormat="1" ht="45" x14ac:dyDescent="0.25">
      <c r="A43" s="85" t="s">
        <v>160</v>
      </c>
      <c r="B43" s="73" t="s">
        <v>276</v>
      </c>
      <c r="C43" s="76" t="s">
        <v>18</v>
      </c>
      <c r="D43" s="74">
        <f>+Wood!Q88</f>
        <v>622.5</v>
      </c>
      <c r="E43" s="75">
        <v>0.2</v>
      </c>
      <c r="F43" s="75">
        <v>0.1</v>
      </c>
      <c r="G43" s="75">
        <v>0</v>
      </c>
      <c r="H43" s="75">
        <v>0</v>
      </c>
      <c r="I43" s="75">
        <f t="shared" si="16"/>
        <v>0.30000000000000004</v>
      </c>
      <c r="J43" s="75">
        <f t="shared" si="17"/>
        <v>124.5</v>
      </c>
      <c r="K43" s="75">
        <f t="shared" si="18"/>
        <v>62.25</v>
      </c>
      <c r="L43" s="75">
        <f t="shared" si="19"/>
        <v>0</v>
      </c>
      <c r="M43" s="75">
        <f t="shared" si="20"/>
        <v>0</v>
      </c>
      <c r="N43" s="86">
        <f t="shared" si="5"/>
        <v>186.75</v>
      </c>
      <c r="O43" s="443"/>
      <c r="P43" s="141"/>
      <c r="Q43" s="141"/>
      <c r="R43" s="129"/>
    </row>
    <row r="44" spans="1:18" s="57" customFormat="1" x14ac:dyDescent="0.25">
      <c r="A44" s="85" t="s">
        <v>161</v>
      </c>
      <c r="B44" s="73" t="s">
        <v>68</v>
      </c>
      <c r="C44" s="76" t="s">
        <v>54</v>
      </c>
      <c r="D44" s="74">
        <v>1</v>
      </c>
      <c r="E44" s="75">
        <v>75</v>
      </c>
      <c r="F44" s="75">
        <v>95</v>
      </c>
      <c r="G44" s="75">
        <v>0</v>
      </c>
      <c r="H44" s="75">
        <v>0</v>
      </c>
      <c r="I44" s="75">
        <f t="shared" si="16"/>
        <v>170</v>
      </c>
      <c r="J44" s="75">
        <f t="shared" si="17"/>
        <v>75</v>
      </c>
      <c r="K44" s="75">
        <f t="shared" si="18"/>
        <v>95</v>
      </c>
      <c r="L44" s="75">
        <f t="shared" si="19"/>
        <v>0</v>
      </c>
      <c r="M44" s="75">
        <f t="shared" si="20"/>
        <v>0</v>
      </c>
      <c r="N44" s="86">
        <f t="shared" si="5"/>
        <v>170</v>
      </c>
      <c r="O44" s="443"/>
      <c r="P44" s="141"/>
      <c r="Q44" s="141"/>
      <c r="R44" s="129"/>
    </row>
    <row r="45" spans="1:18" s="57" customFormat="1" ht="45" x14ac:dyDescent="0.25">
      <c r="A45" s="85" t="s">
        <v>162</v>
      </c>
      <c r="B45" s="73" t="s">
        <v>112</v>
      </c>
      <c r="C45" s="76" t="s">
        <v>13</v>
      </c>
      <c r="D45" s="74">
        <f>40.43-10.75</f>
        <v>29.68</v>
      </c>
      <c r="E45" s="75">
        <v>6</v>
      </c>
      <c r="F45" s="75">
        <v>19.350000000000001</v>
      </c>
      <c r="G45" s="75">
        <v>0</v>
      </c>
      <c r="H45" s="75">
        <v>0</v>
      </c>
      <c r="I45" s="75">
        <f t="shared" si="16"/>
        <v>25.35</v>
      </c>
      <c r="J45" s="75">
        <f t="shared" si="17"/>
        <v>178.07999999999998</v>
      </c>
      <c r="K45" s="75">
        <f t="shared" si="18"/>
        <v>574.30799999999999</v>
      </c>
      <c r="L45" s="75">
        <f t="shared" si="19"/>
        <v>0</v>
      </c>
      <c r="M45" s="75">
        <f t="shared" si="20"/>
        <v>0</v>
      </c>
      <c r="N45" s="86">
        <f t="shared" si="5"/>
        <v>752.38799999999992</v>
      </c>
      <c r="O45" s="443"/>
      <c r="P45" s="141"/>
      <c r="Q45" s="141"/>
      <c r="R45" s="129"/>
    </row>
    <row r="46" spans="1:18" s="57" customFormat="1" ht="30" x14ac:dyDescent="0.25">
      <c r="A46" s="85" t="s">
        <v>163</v>
      </c>
      <c r="B46" s="73" t="s">
        <v>83</v>
      </c>
      <c r="C46" s="76" t="s">
        <v>18</v>
      </c>
      <c r="D46" s="74">
        <f>+Wood!Q48</f>
        <v>110.25</v>
      </c>
      <c r="E46" s="75">
        <v>0.85</v>
      </c>
      <c r="F46" s="75">
        <v>2.0499999999999998</v>
      </c>
      <c r="G46" s="75">
        <v>0</v>
      </c>
      <c r="H46" s="75">
        <v>0</v>
      </c>
      <c r="I46" s="75">
        <f t="shared" si="16"/>
        <v>2.9</v>
      </c>
      <c r="J46" s="75">
        <f t="shared" si="17"/>
        <v>93.712499999999991</v>
      </c>
      <c r="K46" s="75">
        <f t="shared" si="18"/>
        <v>226.01249999999999</v>
      </c>
      <c r="L46" s="75">
        <f t="shared" si="19"/>
        <v>0</v>
      </c>
      <c r="M46" s="75">
        <f t="shared" si="20"/>
        <v>0</v>
      </c>
      <c r="N46" s="86">
        <f t="shared" si="5"/>
        <v>319.72499999999997</v>
      </c>
      <c r="O46" s="443"/>
      <c r="P46" s="141"/>
      <c r="Q46" s="141"/>
      <c r="R46" s="129"/>
    </row>
    <row r="47" spans="1:18" s="57" customFormat="1" ht="30" x14ac:dyDescent="0.25">
      <c r="A47" s="85" t="s">
        <v>164</v>
      </c>
      <c r="B47" s="73" t="s">
        <v>77</v>
      </c>
      <c r="C47" s="76" t="s">
        <v>18</v>
      </c>
      <c r="D47" s="74">
        <f>+Wood!Q45</f>
        <v>156.375</v>
      </c>
      <c r="E47" s="75">
        <v>0.8</v>
      </c>
      <c r="F47" s="75">
        <v>2.0499999999999998</v>
      </c>
      <c r="G47" s="75">
        <v>0</v>
      </c>
      <c r="H47" s="75">
        <v>0</v>
      </c>
      <c r="I47" s="75">
        <f t="shared" si="16"/>
        <v>2.8499999999999996</v>
      </c>
      <c r="J47" s="75">
        <f t="shared" si="17"/>
        <v>125.10000000000001</v>
      </c>
      <c r="K47" s="75">
        <f t="shared" si="18"/>
        <v>320.56874999999997</v>
      </c>
      <c r="L47" s="75">
        <f t="shared" si="19"/>
        <v>0</v>
      </c>
      <c r="M47" s="75">
        <f t="shared" si="20"/>
        <v>0</v>
      </c>
      <c r="N47" s="86">
        <f t="shared" si="5"/>
        <v>445.66874999999999</v>
      </c>
      <c r="O47" s="443"/>
      <c r="P47" s="141"/>
      <c r="Q47" s="141"/>
      <c r="R47" s="129"/>
    </row>
    <row r="48" spans="1:18" s="57" customFormat="1" ht="30" x14ac:dyDescent="0.25">
      <c r="A48" s="85" t="s">
        <v>165</v>
      </c>
      <c r="B48" s="100" t="s">
        <v>114</v>
      </c>
      <c r="C48" s="76" t="s">
        <v>13</v>
      </c>
      <c r="D48" s="74">
        <v>33.44</v>
      </c>
      <c r="E48" s="101">
        <v>7.25</v>
      </c>
      <c r="F48" s="101">
        <v>17.8</v>
      </c>
      <c r="G48" s="101">
        <v>0</v>
      </c>
      <c r="H48" s="101">
        <v>0</v>
      </c>
      <c r="I48" s="101">
        <f t="shared" si="16"/>
        <v>25.05</v>
      </c>
      <c r="J48" s="75">
        <f t="shared" si="17"/>
        <v>242.44</v>
      </c>
      <c r="K48" s="75">
        <f t="shared" si="18"/>
        <v>595.23199999999997</v>
      </c>
      <c r="L48" s="75">
        <f t="shared" si="19"/>
        <v>0</v>
      </c>
      <c r="M48" s="75">
        <f t="shared" si="20"/>
        <v>0</v>
      </c>
      <c r="N48" s="86">
        <f t="shared" si="5"/>
        <v>837.67200000000003</v>
      </c>
      <c r="O48" s="443"/>
      <c r="P48" s="141"/>
      <c r="Q48" s="141"/>
      <c r="R48" s="129"/>
    </row>
    <row r="49" spans="1:18" s="57" customFormat="1" ht="45" x14ac:dyDescent="0.25">
      <c r="A49" s="85" t="s">
        <v>166</v>
      </c>
      <c r="B49" s="73" t="s">
        <v>86</v>
      </c>
      <c r="C49" s="76" t="s">
        <v>13</v>
      </c>
      <c r="D49" s="74">
        <v>3.1</v>
      </c>
      <c r="E49" s="75">
        <v>6.5</v>
      </c>
      <c r="F49" s="75">
        <v>18.5</v>
      </c>
      <c r="G49" s="75">
        <v>0</v>
      </c>
      <c r="H49" s="75">
        <v>0</v>
      </c>
      <c r="I49" s="75">
        <f t="shared" si="16"/>
        <v>25</v>
      </c>
      <c r="J49" s="75">
        <f t="shared" si="17"/>
        <v>20.150000000000002</v>
      </c>
      <c r="K49" s="75">
        <f t="shared" si="18"/>
        <v>57.35</v>
      </c>
      <c r="L49" s="75">
        <f t="shared" si="19"/>
        <v>0</v>
      </c>
      <c r="M49" s="75">
        <f t="shared" si="20"/>
        <v>0</v>
      </c>
      <c r="N49" s="86">
        <f t="shared" si="5"/>
        <v>77.5</v>
      </c>
      <c r="O49" s="443"/>
      <c r="P49" s="438"/>
      <c r="Q49" s="141"/>
      <c r="R49" s="129"/>
    </row>
    <row r="50" spans="1:18" s="57" customFormat="1" ht="30.75" thickBot="1" x14ac:dyDescent="0.3">
      <c r="A50" s="79" t="s">
        <v>167</v>
      </c>
      <c r="B50" s="91" t="s">
        <v>100</v>
      </c>
      <c r="C50" s="81" t="s">
        <v>101</v>
      </c>
      <c r="D50" s="82">
        <v>167.2</v>
      </c>
      <c r="E50" s="83">
        <v>0.55000000000000004</v>
      </c>
      <c r="F50" s="83">
        <v>0.75</v>
      </c>
      <c r="G50" s="83">
        <v>0</v>
      </c>
      <c r="H50" s="83">
        <v>0</v>
      </c>
      <c r="I50" s="83">
        <f t="shared" si="16"/>
        <v>1.3</v>
      </c>
      <c r="J50" s="83">
        <f t="shared" si="17"/>
        <v>91.960000000000008</v>
      </c>
      <c r="K50" s="83">
        <f t="shared" si="18"/>
        <v>125.39999999999999</v>
      </c>
      <c r="L50" s="83">
        <f t="shared" si="19"/>
        <v>0</v>
      </c>
      <c r="M50" s="83">
        <f t="shared" si="20"/>
        <v>0</v>
      </c>
      <c r="N50" s="84">
        <f t="shared" si="5"/>
        <v>217.36</v>
      </c>
      <c r="O50" s="443"/>
      <c r="P50" s="141"/>
      <c r="Q50" s="141"/>
      <c r="R50" s="129"/>
    </row>
    <row r="51" spans="1:18" ht="15.75" thickBot="1" x14ac:dyDescent="0.3">
      <c r="A51" s="5" t="s">
        <v>168</v>
      </c>
      <c r="B51" s="354" t="s">
        <v>36</v>
      </c>
      <c r="C51" s="346"/>
      <c r="D51" s="346"/>
      <c r="E51" s="346"/>
      <c r="F51" s="346"/>
      <c r="G51" s="346"/>
      <c r="H51" s="346"/>
      <c r="I51" s="346"/>
      <c r="J51" s="346"/>
      <c r="K51" s="346"/>
      <c r="L51" s="346"/>
      <c r="M51" s="346"/>
      <c r="N51" s="346">
        <f>+SUM(N52:N56)</f>
        <v>2258.0324999999998</v>
      </c>
      <c r="O51" s="346" t="e">
        <f>+N51/#REF!</f>
        <v>#REF!</v>
      </c>
      <c r="P51" s="346"/>
      <c r="Q51" s="346"/>
      <c r="R51" s="347"/>
    </row>
    <row r="52" spans="1:18" s="57" customFormat="1" ht="60" x14ac:dyDescent="0.25">
      <c r="A52" s="77" t="s">
        <v>169</v>
      </c>
      <c r="B52" s="68" t="s">
        <v>87</v>
      </c>
      <c r="C52" s="71" t="s">
        <v>18</v>
      </c>
      <c r="D52" s="69">
        <f>+Wood!Q122</f>
        <v>417.33333333333331</v>
      </c>
      <c r="E52" s="70">
        <v>0.5</v>
      </c>
      <c r="F52" s="70">
        <v>1.9</v>
      </c>
      <c r="G52" s="70">
        <v>0</v>
      </c>
      <c r="H52" s="70">
        <v>0</v>
      </c>
      <c r="I52" s="70">
        <f t="shared" ref="I52:I56" si="21">+E52+F52+G52+H52</f>
        <v>2.4</v>
      </c>
      <c r="J52" s="70">
        <f t="shared" ref="J52:J56" si="22">+E52*D52</f>
        <v>208.66666666666666</v>
      </c>
      <c r="K52" s="70">
        <f t="shared" ref="K52:K56" si="23">+F52*D52</f>
        <v>792.93333333333328</v>
      </c>
      <c r="L52" s="70">
        <f t="shared" ref="L52:L56" si="24">+G52*D52</f>
        <v>0</v>
      </c>
      <c r="M52" s="70">
        <f t="shared" ref="M52:M56" si="25">+H52*D52</f>
        <v>0</v>
      </c>
      <c r="N52" s="78">
        <f t="shared" si="5"/>
        <v>1001.5999999999999</v>
      </c>
      <c r="O52" s="443"/>
      <c r="P52" s="141"/>
      <c r="Q52" s="141"/>
      <c r="R52" s="129"/>
    </row>
    <row r="53" spans="1:18" s="57" customFormat="1" ht="60" x14ac:dyDescent="0.25">
      <c r="A53" s="85" t="s">
        <v>170</v>
      </c>
      <c r="B53" s="73" t="s">
        <v>88</v>
      </c>
      <c r="C53" s="76" t="s">
        <v>18</v>
      </c>
      <c r="D53" s="74">
        <f>+Wood!Q122</f>
        <v>417.33333333333331</v>
      </c>
      <c r="E53" s="75">
        <v>0.2</v>
      </c>
      <c r="F53" s="75">
        <v>0.1</v>
      </c>
      <c r="G53" s="75">
        <v>0</v>
      </c>
      <c r="H53" s="75">
        <v>0</v>
      </c>
      <c r="I53" s="75">
        <f t="shared" si="21"/>
        <v>0.30000000000000004</v>
      </c>
      <c r="J53" s="75">
        <f t="shared" si="22"/>
        <v>83.466666666666669</v>
      </c>
      <c r="K53" s="75">
        <f t="shared" si="23"/>
        <v>41.733333333333334</v>
      </c>
      <c r="L53" s="75">
        <f t="shared" si="24"/>
        <v>0</v>
      </c>
      <c r="M53" s="75">
        <f t="shared" si="25"/>
        <v>0</v>
      </c>
      <c r="N53" s="86">
        <f t="shared" si="5"/>
        <v>125.2</v>
      </c>
      <c r="O53" s="443"/>
      <c r="P53" s="141"/>
      <c r="Q53" s="141"/>
      <c r="R53" s="129"/>
    </row>
    <row r="54" spans="1:18" s="57" customFormat="1" x14ac:dyDescent="0.25">
      <c r="A54" s="85" t="s">
        <v>171</v>
      </c>
      <c r="B54" s="73" t="s">
        <v>98</v>
      </c>
      <c r="C54" s="72" t="s">
        <v>54</v>
      </c>
      <c r="D54" s="74">
        <v>1</v>
      </c>
      <c r="E54" s="75">
        <v>50</v>
      </c>
      <c r="F54" s="75">
        <v>130</v>
      </c>
      <c r="G54" s="75">
        <v>0</v>
      </c>
      <c r="H54" s="75">
        <v>0</v>
      </c>
      <c r="I54" s="75">
        <f t="shared" si="21"/>
        <v>180</v>
      </c>
      <c r="J54" s="75">
        <f t="shared" si="22"/>
        <v>50</v>
      </c>
      <c r="K54" s="75">
        <f t="shared" si="23"/>
        <v>130</v>
      </c>
      <c r="L54" s="75">
        <f t="shared" si="24"/>
        <v>0</v>
      </c>
      <c r="M54" s="75">
        <f t="shared" si="25"/>
        <v>0</v>
      </c>
      <c r="N54" s="86">
        <f t="shared" si="5"/>
        <v>180</v>
      </c>
      <c r="O54" s="443"/>
      <c r="P54" s="141"/>
      <c r="Q54" s="141"/>
      <c r="R54" s="129"/>
    </row>
    <row r="55" spans="1:18" s="57" customFormat="1" ht="30" x14ac:dyDescent="0.25">
      <c r="A55" s="133" t="s">
        <v>172</v>
      </c>
      <c r="B55" s="102" t="s">
        <v>115</v>
      </c>
      <c r="C55" s="134" t="s">
        <v>13</v>
      </c>
      <c r="D55" s="135">
        <v>30.15</v>
      </c>
      <c r="E55" s="105">
        <v>7.25</v>
      </c>
      <c r="F55" s="105">
        <v>17.8</v>
      </c>
      <c r="G55" s="105">
        <v>0</v>
      </c>
      <c r="H55" s="105">
        <v>0</v>
      </c>
      <c r="I55" s="105">
        <f t="shared" si="21"/>
        <v>25.05</v>
      </c>
      <c r="J55" s="106">
        <f t="shared" si="22"/>
        <v>218.58749999999998</v>
      </c>
      <c r="K55" s="106">
        <f t="shared" si="23"/>
        <v>536.66999999999996</v>
      </c>
      <c r="L55" s="106">
        <f t="shared" si="24"/>
        <v>0</v>
      </c>
      <c r="M55" s="106">
        <f t="shared" si="25"/>
        <v>0</v>
      </c>
      <c r="N55" s="108">
        <f t="shared" si="5"/>
        <v>755.25749999999994</v>
      </c>
      <c r="O55" s="443"/>
      <c r="P55" s="141"/>
      <c r="Q55" s="141"/>
      <c r="R55" s="129"/>
    </row>
    <row r="56" spans="1:18" s="57" customFormat="1" ht="30.75" thickBot="1" x14ac:dyDescent="0.3">
      <c r="A56" s="79" t="s">
        <v>173</v>
      </c>
      <c r="B56" s="91" t="s">
        <v>100</v>
      </c>
      <c r="C56" s="81" t="s">
        <v>101</v>
      </c>
      <c r="D56" s="82">
        <v>150.75</v>
      </c>
      <c r="E56" s="83">
        <v>0.55000000000000004</v>
      </c>
      <c r="F56" s="83">
        <v>0.75</v>
      </c>
      <c r="G56" s="83">
        <v>0</v>
      </c>
      <c r="H56" s="83">
        <v>0</v>
      </c>
      <c r="I56" s="83">
        <f t="shared" si="21"/>
        <v>1.3</v>
      </c>
      <c r="J56" s="83">
        <f t="shared" si="22"/>
        <v>82.912500000000009</v>
      </c>
      <c r="K56" s="83">
        <f t="shared" si="23"/>
        <v>113.0625</v>
      </c>
      <c r="L56" s="83">
        <f t="shared" si="24"/>
        <v>0</v>
      </c>
      <c r="M56" s="83">
        <f t="shared" si="25"/>
        <v>0</v>
      </c>
      <c r="N56" s="84">
        <f t="shared" si="5"/>
        <v>195.97500000000002</v>
      </c>
      <c r="O56" s="443"/>
      <c r="P56" s="141"/>
      <c r="Q56" s="141"/>
      <c r="R56" s="129"/>
    </row>
    <row r="57" spans="1:18" ht="15.75" thickBot="1" x14ac:dyDescent="0.3">
      <c r="A57" s="5" t="s">
        <v>174</v>
      </c>
      <c r="B57" s="354" t="s">
        <v>37</v>
      </c>
      <c r="C57" s="346"/>
      <c r="D57" s="346"/>
      <c r="E57" s="346"/>
      <c r="F57" s="346"/>
      <c r="G57" s="346"/>
      <c r="H57" s="346"/>
      <c r="I57" s="346"/>
      <c r="J57" s="346"/>
      <c r="K57" s="346"/>
      <c r="L57" s="346"/>
      <c r="M57" s="346"/>
      <c r="N57" s="346">
        <f>SUM(N58:N58)</f>
        <v>589.64100000000008</v>
      </c>
      <c r="O57" s="346" t="e">
        <f>+N57/#REF!</f>
        <v>#REF!</v>
      </c>
      <c r="P57" s="346"/>
      <c r="Q57" s="346"/>
      <c r="R57" s="347"/>
    </row>
    <row r="58" spans="1:18" s="57" customFormat="1" ht="30.75" thickBot="1" x14ac:dyDescent="0.3">
      <c r="A58" s="92" t="s">
        <v>175</v>
      </c>
      <c r="B58" s="93" t="s">
        <v>113</v>
      </c>
      <c r="C58" s="94" t="s">
        <v>13</v>
      </c>
      <c r="D58" s="95">
        <v>23.26</v>
      </c>
      <c r="E58" s="96">
        <v>6</v>
      </c>
      <c r="F58" s="96">
        <v>19.350000000000001</v>
      </c>
      <c r="G58" s="96">
        <v>0</v>
      </c>
      <c r="H58" s="96">
        <v>0</v>
      </c>
      <c r="I58" s="96">
        <f t="shared" ref="I58" si="26">+E58+F58+G58+H58</f>
        <v>25.35</v>
      </c>
      <c r="J58" s="96">
        <f t="shared" ref="J58" si="27">+E58*D58</f>
        <v>139.56</v>
      </c>
      <c r="K58" s="96">
        <f t="shared" ref="K58" si="28">+F58*D58</f>
        <v>450.08100000000007</v>
      </c>
      <c r="L58" s="96">
        <f t="shared" ref="L58" si="29">+G58*D58</f>
        <v>0</v>
      </c>
      <c r="M58" s="96">
        <f t="shared" ref="M58" si="30">+H58*D58</f>
        <v>0</v>
      </c>
      <c r="N58" s="97">
        <f t="shared" si="5"/>
        <v>589.64100000000008</v>
      </c>
      <c r="O58" s="443"/>
      <c r="P58" s="141"/>
      <c r="Q58" s="141"/>
      <c r="R58" s="129"/>
    </row>
    <row r="59" spans="1:18" s="57" customFormat="1" ht="15.75" thickBot="1" x14ac:dyDescent="0.3">
      <c r="A59" s="5" t="s">
        <v>176</v>
      </c>
      <c r="B59" s="354" t="s">
        <v>135</v>
      </c>
      <c r="C59" s="346"/>
      <c r="D59" s="346"/>
      <c r="E59" s="346"/>
      <c r="F59" s="346"/>
      <c r="G59" s="346"/>
      <c r="H59" s="346"/>
      <c r="I59" s="346"/>
      <c r="J59" s="346"/>
      <c r="K59" s="346"/>
      <c r="L59" s="346"/>
      <c r="M59" s="346"/>
      <c r="N59" s="346">
        <f>SUM(N60:N65)</f>
        <v>1382.8154999999999</v>
      </c>
      <c r="O59" s="346" t="e">
        <f>+N59/#REF!</f>
        <v>#REF!</v>
      </c>
      <c r="P59" s="346"/>
      <c r="Q59" s="346"/>
      <c r="R59" s="347"/>
    </row>
    <row r="60" spans="1:18" s="57" customFormat="1" ht="30" x14ac:dyDescent="0.25">
      <c r="A60" s="77" t="s">
        <v>177</v>
      </c>
      <c r="B60" s="68" t="s">
        <v>113</v>
      </c>
      <c r="C60" s="71" t="s">
        <v>13</v>
      </c>
      <c r="D60" s="69">
        <v>8.0299999999999994</v>
      </c>
      <c r="E60" s="70">
        <v>6</v>
      </c>
      <c r="F60" s="70">
        <v>19.350000000000001</v>
      </c>
      <c r="G60" s="70">
        <v>0</v>
      </c>
      <c r="H60" s="70">
        <v>0</v>
      </c>
      <c r="I60" s="70">
        <f t="shared" ref="I60:I65" si="31">+E60+F60+G60+H60</f>
        <v>25.35</v>
      </c>
      <c r="J60" s="70">
        <f t="shared" ref="J60:J65" si="32">+E60*D60</f>
        <v>48.179999999999993</v>
      </c>
      <c r="K60" s="70">
        <f t="shared" ref="K60:K65" si="33">+F60*D60</f>
        <v>155.38050000000001</v>
      </c>
      <c r="L60" s="70">
        <f t="shared" ref="L60:L65" si="34">+G60*D60</f>
        <v>0</v>
      </c>
      <c r="M60" s="70">
        <f t="shared" ref="M60:M65" si="35">+H60*D60</f>
        <v>0</v>
      </c>
      <c r="N60" s="78">
        <f t="shared" ref="N60:N65" si="36">+J60+K60+L60+M60</f>
        <v>203.56049999999999</v>
      </c>
      <c r="O60" s="443"/>
      <c r="P60" s="141"/>
      <c r="Q60" s="141"/>
      <c r="R60" s="129"/>
    </row>
    <row r="61" spans="1:18" s="57" customFormat="1" ht="45" x14ac:dyDescent="0.25">
      <c r="A61" s="133" t="s">
        <v>178</v>
      </c>
      <c r="B61" s="73" t="s">
        <v>277</v>
      </c>
      <c r="C61" s="134" t="s">
        <v>18</v>
      </c>
      <c r="D61" s="135">
        <f>+Wood!Q137</f>
        <v>143.91666666666666</v>
      </c>
      <c r="E61" s="106">
        <v>0.5</v>
      </c>
      <c r="F61" s="106">
        <v>1.9</v>
      </c>
      <c r="G61" s="106">
        <v>0</v>
      </c>
      <c r="H61" s="106">
        <v>0</v>
      </c>
      <c r="I61" s="106">
        <f t="shared" si="31"/>
        <v>2.4</v>
      </c>
      <c r="J61" s="106">
        <f t="shared" si="32"/>
        <v>71.958333333333329</v>
      </c>
      <c r="K61" s="106">
        <f t="shared" si="33"/>
        <v>273.44166666666666</v>
      </c>
      <c r="L61" s="106">
        <f t="shared" si="34"/>
        <v>0</v>
      </c>
      <c r="M61" s="106">
        <f t="shared" si="35"/>
        <v>0</v>
      </c>
      <c r="N61" s="108">
        <f t="shared" si="36"/>
        <v>345.4</v>
      </c>
      <c r="O61" s="443"/>
      <c r="P61" s="141"/>
      <c r="Q61" s="141"/>
      <c r="R61" s="129"/>
    </row>
    <row r="62" spans="1:18" s="57" customFormat="1" ht="45" x14ac:dyDescent="0.25">
      <c r="A62" s="85" t="s">
        <v>179</v>
      </c>
      <c r="B62" s="73" t="s">
        <v>278</v>
      </c>
      <c r="C62" s="72" t="s">
        <v>18</v>
      </c>
      <c r="D62" s="74">
        <f>+Wood!Q137</f>
        <v>143.91666666666666</v>
      </c>
      <c r="E62" s="75">
        <v>0.2</v>
      </c>
      <c r="F62" s="75">
        <v>0.1</v>
      </c>
      <c r="G62" s="75">
        <v>0</v>
      </c>
      <c r="H62" s="75">
        <v>0</v>
      </c>
      <c r="I62" s="75">
        <f t="shared" si="31"/>
        <v>0.30000000000000004</v>
      </c>
      <c r="J62" s="75">
        <f t="shared" si="32"/>
        <v>28.783333333333331</v>
      </c>
      <c r="K62" s="75">
        <f t="shared" si="33"/>
        <v>14.391666666666666</v>
      </c>
      <c r="L62" s="75">
        <f t="shared" si="34"/>
        <v>0</v>
      </c>
      <c r="M62" s="75">
        <f t="shared" si="35"/>
        <v>0</v>
      </c>
      <c r="N62" s="86">
        <f t="shared" si="36"/>
        <v>43.174999999999997</v>
      </c>
      <c r="O62" s="443"/>
      <c r="P62" s="141"/>
      <c r="Q62" s="141"/>
      <c r="R62" s="129"/>
    </row>
    <row r="63" spans="1:18" s="57" customFormat="1" ht="30" x14ac:dyDescent="0.25">
      <c r="A63" s="85" t="s">
        <v>180</v>
      </c>
      <c r="B63" s="73" t="s">
        <v>56</v>
      </c>
      <c r="C63" s="76" t="s">
        <v>13</v>
      </c>
      <c r="D63" s="74">
        <v>8.4600000000000009</v>
      </c>
      <c r="E63" s="75">
        <v>5.5</v>
      </c>
      <c r="F63" s="75">
        <v>27.5</v>
      </c>
      <c r="G63" s="75">
        <v>0</v>
      </c>
      <c r="H63" s="75">
        <v>0</v>
      </c>
      <c r="I63" s="75">
        <f t="shared" si="31"/>
        <v>33</v>
      </c>
      <c r="J63" s="75">
        <f t="shared" si="32"/>
        <v>46.53</v>
      </c>
      <c r="K63" s="75">
        <f t="shared" si="33"/>
        <v>232.65000000000003</v>
      </c>
      <c r="L63" s="75">
        <f t="shared" si="34"/>
        <v>0</v>
      </c>
      <c r="M63" s="75">
        <f t="shared" si="35"/>
        <v>0</v>
      </c>
      <c r="N63" s="86">
        <f t="shared" si="36"/>
        <v>279.18000000000006</v>
      </c>
      <c r="O63" s="443"/>
      <c r="P63" s="141"/>
      <c r="Q63" s="141"/>
      <c r="R63" s="129"/>
    </row>
    <row r="64" spans="1:18" s="57" customFormat="1" ht="17.25" x14ac:dyDescent="0.25">
      <c r="A64" s="85" t="s">
        <v>181</v>
      </c>
      <c r="B64" s="73" t="s">
        <v>57</v>
      </c>
      <c r="C64" s="76" t="s">
        <v>13</v>
      </c>
      <c r="D64" s="74">
        <v>8.4600000000000009</v>
      </c>
      <c r="E64" s="75">
        <v>6</v>
      </c>
      <c r="F64" s="75">
        <v>19</v>
      </c>
      <c r="G64" s="75">
        <v>0</v>
      </c>
      <c r="H64" s="75">
        <v>0</v>
      </c>
      <c r="I64" s="75">
        <f t="shared" si="31"/>
        <v>25</v>
      </c>
      <c r="J64" s="75">
        <f t="shared" si="32"/>
        <v>50.760000000000005</v>
      </c>
      <c r="K64" s="75">
        <f t="shared" si="33"/>
        <v>160.74</v>
      </c>
      <c r="L64" s="75">
        <f t="shared" si="34"/>
        <v>0</v>
      </c>
      <c r="M64" s="75">
        <f t="shared" si="35"/>
        <v>0</v>
      </c>
      <c r="N64" s="86">
        <f t="shared" si="36"/>
        <v>211.5</v>
      </c>
      <c r="O64" s="443"/>
      <c r="P64" s="141"/>
      <c r="Q64" s="141"/>
      <c r="R64" s="129"/>
    </row>
    <row r="65" spans="1:18" s="57" customFormat="1" ht="30.75" thickBot="1" x14ac:dyDescent="0.3">
      <c r="A65" s="79" t="s">
        <v>244</v>
      </c>
      <c r="B65" s="80" t="s">
        <v>245</v>
      </c>
      <c r="C65" s="81" t="s">
        <v>54</v>
      </c>
      <c r="D65" s="82">
        <v>1</v>
      </c>
      <c r="E65" s="83">
        <v>60</v>
      </c>
      <c r="F65" s="83">
        <v>240</v>
      </c>
      <c r="G65" s="83">
        <v>0</v>
      </c>
      <c r="H65" s="83">
        <v>0</v>
      </c>
      <c r="I65" s="83">
        <f t="shared" si="31"/>
        <v>300</v>
      </c>
      <c r="J65" s="83">
        <f t="shared" si="32"/>
        <v>60</v>
      </c>
      <c r="K65" s="83">
        <f t="shared" si="33"/>
        <v>240</v>
      </c>
      <c r="L65" s="83">
        <f t="shared" si="34"/>
        <v>0</v>
      </c>
      <c r="M65" s="83">
        <f t="shared" si="35"/>
        <v>0</v>
      </c>
      <c r="N65" s="84">
        <f t="shared" si="36"/>
        <v>300</v>
      </c>
      <c r="O65" s="443"/>
      <c r="P65" s="141"/>
      <c r="Q65" s="141"/>
      <c r="R65" s="129"/>
    </row>
    <row r="66" spans="1:18" ht="15.75" thickBot="1" x14ac:dyDescent="0.3">
      <c r="A66" s="5" t="s">
        <v>182</v>
      </c>
      <c r="B66" s="354" t="s">
        <v>102</v>
      </c>
      <c r="C66" s="346"/>
      <c r="D66" s="346"/>
      <c r="E66" s="346"/>
      <c r="F66" s="346"/>
      <c r="G66" s="346"/>
      <c r="H66" s="346"/>
      <c r="I66" s="346"/>
      <c r="J66" s="346"/>
      <c r="K66" s="346"/>
      <c r="L66" s="346"/>
      <c r="M66" s="346"/>
      <c r="N66" s="346">
        <f>SUM(N67:N71)</f>
        <v>1795.5</v>
      </c>
      <c r="O66" s="346" t="e">
        <f>+N66/#REF!</f>
        <v>#REF!</v>
      </c>
      <c r="P66" s="346"/>
      <c r="Q66" s="346"/>
      <c r="R66" s="347"/>
    </row>
    <row r="67" spans="1:18" s="57" customFormat="1" ht="60" x14ac:dyDescent="0.25">
      <c r="A67" s="77" t="s">
        <v>183</v>
      </c>
      <c r="B67" s="88" t="s">
        <v>104</v>
      </c>
      <c r="C67" s="71" t="s">
        <v>103</v>
      </c>
      <c r="D67" s="69">
        <v>1</v>
      </c>
      <c r="E67" s="70">
        <v>0</v>
      </c>
      <c r="F67" s="70">
        <v>0</v>
      </c>
      <c r="G67" s="70">
        <v>0</v>
      </c>
      <c r="H67" s="70">
        <v>770</v>
      </c>
      <c r="I67" s="70">
        <f t="shared" ref="I67:I71" si="37">+E67+F67+G67+H67</f>
        <v>770</v>
      </c>
      <c r="J67" s="70">
        <f t="shared" ref="J67:J71" si="38">+E67*D67</f>
        <v>0</v>
      </c>
      <c r="K67" s="70">
        <f t="shared" ref="K67:K71" si="39">+F67*D67</f>
        <v>0</v>
      </c>
      <c r="L67" s="70">
        <f t="shared" ref="L67:L71" si="40">+G67*D67</f>
        <v>0</v>
      </c>
      <c r="M67" s="70">
        <f t="shared" ref="M67:M71" si="41">+H67*D67</f>
        <v>770</v>
      </c>
      <c r="N67" s="78">
        <f t="shared" ref="N67:N71" si="42">+J67+K67+L67+M67</f>
        <v>770</v>
      </c>
      <c r="O67" s="443"/>
      <c r="P67" s="141"/>
      <c r="Q67" s="141"/>
      <c r="R67" s="129"/>
    </row>
    <row r="68" spans="1:18" s="57" customFormat="1" ht="60" x14ac:dyDescent="0.25">
      <c r="A68" s="85" t="s">
        <v>184</v>
      </c>
      <c r="B68" s="89" t="s">
        <v>106</v>
      </c>
      <c r="C68" s="76" t="s">
        <v>103</v>
      </c>
      <c r="D68" s="74">
        <v>1</v>
      </c>
      <c r="E68" s="75">
        <v>0</v>
      </c>
      <c r="F68" s="75">
        <v>0</v>
      </c>
      <c r="G68" s="75">
        <v>0</v>
      </c>
      <c r="H68" s="75">
        <v>370</v>
      </c>
      <c r="I68" s="75">
        <f t="shared" si="37"/>
        <v>370</v>
      </c>
      <c r="J68" s="75">
        <f t="shared" si="38"/>
        <v>0</v>
      </c>
      <c r="K68" s="75">
        <f t="shared" si="39"/>
        <v>0</v>
      </c>
      <c r="L68" s="75">
        <f t="shared" si="40"/>
        <v>0</v>
      </c>
      <c r="M68" s="75">
        <f t="shared" si="41"/>
        <v>370</v>
      </c>
      <c r="N68" s="86">
        <f t="shared" si="42"/>
        <v>370</v>
      </c>
      <c r="O68" s="443"/>
      <c r="P68" s="141"/>
      <c r="Q68" s="141"/>
      <c r="R68" s="129"/>
    </row>
    <row r="69" spans="1:18" s="57" customFormat="1" ht="45" x14ac:dyDescent="0.25">
      <c r="A69" s="85" t="s">
        <v>185</v>
      </c>
      <c r="B69" s="89" t="s">
        <v>136</v>
      </c>
      <c r="C69" s="76" t="s">
        <v>103</v>
      </c>
      <c r="D69" s="74">
        <v>1</v>
      </c>
      <c r="E69" s="75">
        <v>0</v>
      </c>
      <c r="F69" s="75">
        <v>0</v>
      </c>
      <c r="G69" s="75">
        <v>0</v>
      </c>
      <c r="H69" s="75">
        <v>225.5</v>
      </c>
      <c r="I69" s="75">
        <f t="shared" si="37"/>
        <v>225.5</v>
      </c>
      <c r="J69" s="75">
        <f t="shared" si="38"/>
        <v>0</v>
      </c>
      <c r="K69" s="75">
        <f t="shared" si="39"/>
        <v>0</v>
      </c>
      <c r="L69" s="75">
        <f t="shared" si="40"/>
        <v>0</v>
      </c>
      <c r="M69" s="75">
        <f t="shared" si="41"/>
        <v>225.5</v>
      </c>
      <c r="N69" s="86">
        <f t="shared" si="42"/>
        <v>225.5</v>
      </c>
      <c r="O69" s="443"/>
      <c r="P69" s="141"/>
      <c r="Q69" s="141"/>
      <c r="R69" s="129"/>
    </row>
    <row r="70" spans="1:18" s="57" customFormat="1" ht="45" x14ac:dyDescent="0.25">
      <c r="A70" s="85" t="s">
        <v>186</v>
      </c>
      <c r="B70" s="89" t="s">
        <v>105</v>
      </c>
      <c r="C70" s="76" t="s">
        <v>103</v>
      </c>
      <c r="D70" s="74">
        <v>1</v>
      </c>
      <c r="E70" s="75">
        <v>0</v>
      </c>
      <c r="F70" s="75">
        <v>0</v>
      </c>
      <c r="G70" s="75">
        <v>0</v>
      </c>
      <c r="H70" s="75">
        <v>315</v>
      </c>
      <c r="I70" s="75">
        <f t="shared" si="37"/>
        <v>315</v>
      </c>
      <c r="J70" s="75">
        <f t="shared" si="38"/>
        <v>0</v>
      </c>
      <c r="K70" s="75">
        <f t="shared" si="39"/>
        <v>0</v>
      </c>
      <c r="L70" s="75">
        <f t="shared" si="40"/>
        <v>0</v>
      </c>
      <c r="M70" s="75">
        <f t="shared" si="41"/>
        <v>315</v>
      </c>
      <c r="N70" s="86">
        <f t="shared" si="42"/>
        <v>315</v>
      </c>
      <c r="O70" s="443"/>
      <c r="P70" s="141"/>
      <c r="Q70" s="141"/>
      <c r="R70" s="129"/>
    </row>
    <row r="71" spans="1:18" s="57" customFormat="1" ht="45.75" thickBot="1" x14ac:dyDescent="0.3">
      <c r="A71" s="133" t="s">
        <v>249</v>
      </c>
      <c r="B71" s="102" t="s">
        <v>250</v>
      </c>
      <c r="C71" s="134" t="s">
        <v>103</v>
      </c>
      <c r="D71" s="135">
        <v>1</v>
      </c>
      <c r="E71" s="106">
        <v>0</v>
      </c>
      <c r="F71" s="106">
        <v>0</v>
      </c>
      <c r="G71" s="106">
        <v>0</v>
      </c>
      <c r="H71" s="106">
        <v>115</v>
      </c>
      <c r="I71" s="106">
        <f t="shared" si="37"/>
        <v>115</v>
      </c>
      <c r="J71" s="106">
        <f t="shared" si="38"/>
        <v>0</v>
      </c>
      <c r="K71" s="106">
        <f t="shared" si="39"/>
        <v>0</v>
      </c>
      <c r="L71" s="106">
        <f t="shared" si="40"/>
        <v>0</v>
      </c>
      <c r="M71" s="106">
        <f t="shared" si="41"/>
        <v>115</v>
      </c>
      <c r="N71" s="108">
        <f t="shared" si="42"/>
        <v>115</v>
      </c>
      <c r="O71" s="443"/>
      <c r="P71" s="141"/>
      <c r="Q71" s="141"/>
      <c r="R71" s="129"/>
    </row>
    <row r="72" spans="1:18" ht="15.75" thickBot="1" x14ac:dyDescent="0.3">
      <c r="A72" s="5" t="s">
        <v>187</v>
      </c>
      <c r="B72" s="354" t="s">
        <v>107</v>
      </c>
      <c r="C72" s="346"/>
      <c r="D72" s="346"/>
      <c r="E72" s="346"/>
      <c r="F72" s="346"/>
      <c r="G72" s="346"/>
      <c r="H72" s="346"/>
      <c r="I72" s="346"/>
      <c r="J72" s="346"/>
      <c r="K72" s="346"/>
      <c r="L72" s="346"/>
      <c r="M72" s="346"/>
      <c r="N72" s="346">
        <f>SUM(N73:N74)</f>
        <v>700</v>
      </c>
      <c r="O72" s="346" t="e">
        <f>+N72/#REF!</f>
        <v>#REF!</v>
      </c>
      <c r="P72" s="346"/>
      <c r="Q72" s="346"/>
      <c r="R72" s="347"/>
    </row>
    <row r="73" spans="1:18" s="57" customFormat="1" x14ac:dyDescent="0.25">
      <c r="A73" s="77" t="s">
        <v>188</v>
      </c>
      <c r="B73" s="90" t="s">
        <v>108</v>
      </c>
      <c r="C73" s="67" t="s">
        <v>54</v>
      </c>
      <c r="D73" s="69">
        <v>1</v>
      </c>
      <c r="E73" s="70">
        <v>190</v>
      </c>
      <c r="F73" s="70">
        <v>275</v>
      </c>
      <c r="G73" s="70">
        <v>0</v>
      </c>
      <c r="H73" s="70">
        <v>0</v>
      </c>
      <c r="I73" s="70">
        <f>+E73+F73+G73+H73</f>
        <v>465</v>
      </c>
      <c r="J73" s="70">
        <f>+E73*D73</f>
        <v>190</v>
      </c>
      <c r="K73" s="70">
        <f>+F73*D73</f>
        <v>275</v>
      </c>
      <c r="L73" s="70">
        <f>+G73*D73</f>
        <v>0</v>
      </c>
      <c r="M73" s="70">
        <f>+H73*D73</f>
        <v>0</v>
      </c>
      <c r="N73" s="78">
        <f t="shared" si="5"/>
        <v>465</v>
      </c>
      <c r="O73" s="443"/>
      <c r="P73" s="141"/>
      <c r="Q73" s="141"/>
      <c r="R73" s="129"/>
    </row>
    <row r="74" spans="1:18" s="57" customFormat="1" ht="15.75" thickBot="1" x14ac:dyDescent="0.3">
      <c r="A74" s="79" t="s">
        <v>189</v>
      </c>
      <c r="B74" s="99" t="s">
        <v>109</v>
      </c>
      <c r="C74" s="81" t="s">
        <v>15</v>
      </c>
      <c r="D74" s="82">
        <v>1</v>
      </c>
      <c r="E74" s="83">
        <v>30</v>
      </c>
      <c r="F74" s="83">
        <v>205</v>
      </c>
      <c r="G74" s="83">
        <v>0</v>
      </c>
      <c r="H74" s="83">
        <v>0</v>
      </c>
      <c r="I74" s="83">
        <f>+E74+F74+G74+H74</f>
        <v>235</v>
      </c>
      <c r="J74" s="83">
        <f>+E74*D74</f>
        <v>30</v>
      </c>
      <c r="K74" s="83">
        <f>+F74*D74</f>
        <v>205</v>
      </c>
      <c r="L74" s="83">
        <f>+G74*D74</f>
        <v>0</v>
      </c>
      <c r="M74" s="83">
        <f>+H74*D74</f>
        <v>0</v>
      </c>
      <c r="N74" s="84">
        <f t="shared" si="5"/>
        <v>235</v>
      </c>
      <c r="O74" s="443"/>
      <c r="P74" s="141"/>
      <c r="Q74" s="141"/>
      <c r="R74" s="129"/>
    </row>
    <row r="75" spans="1:18" s="57" customFormat="1" ht="15.75" thickBot="1" x14ac:dyDescent="0.3">
      <c r="A75" s="5" t="s">
        <v>190</v>
      </c>
      <c r="B75" s="354" t="s">
        <v>251</v>
      </c>
      <c r="C75" s="346"/>
      <c r="D75" s="346"/>
      <c r="E75" s="346"/>
      <c r="F75" s="346"/>
      <c r="G75" s="346"/>
      <c r="H75" s="346"/>
      <c r="I75" s="346"/>
      <c r="J75" s="346"/>
      <c r="K75" s="346"/>
      <c r="L75" s="346"/>
      <c r="M75" s="346"/>
      <c r="N75" s="346">
        <f>SUM(N76:N79)</f>
        <v>1192.375</v>
      </c>
      <c r="O75" s="346" t="e">
        <f>+N75/#REF!</f>
        <v>#REF!</v>
      </c>
      <c r="P75" s="346"/>
      <c r="Q75" s="346"/>
      <c r="R75" s="347"/>
    </row>
    <row r="76" spans="1:18" s="57" customFormat="1" ht="45" x14ac:dyDescent="0.25">
      <c r="A76" s="77" t="s">
        <v>191</v>
      </c>
      <c r="B76" s="88" t="s">
        <v>253</v>
      </c>
      <c r="C76" s="67" t="s">
        <v>54</v>
      </c>
      <c r="D76" s="69">
        <v>1</v>
      </c>
      <c r="E76" s="113">
        <v>120</v>
      </c>
      <c r="F76" s="113">
        <v>155</v>
      </c>
      <c r="G76" s="113">
        <v>0</v>
      </c>
      <c r="H76" s="70">
        <v>0</v>
      </c>
      <c r="I76" s="70">
        <f>+E76+F76+G76+H76</f>
        <v>275</v>
      </c>
      <c r="J76" s="70">
        <f>+E76*D76</f>
        <v>120</v>
      </c>
      <c r="K76" s="70">
        <f>+F76*D76</f>
        <v>155</v>
      </c>
      <c r="L76" s="70">
        <f>+G76*D76</f>
        <v>0</v>
      </c>
      <c r="M76" s="70">
        <f>+H76*D76</f>
        <v>0</v>
      </c>
      <c r="N76" s="78">
        <f t="shared" ref="N76:N79" si="43">+J76+K76+L76+M76</f>
        <v>275</v>
      </c>
      <c r="O76" s="443"/>
      <c r="P76" s="141"/>
      <c r="Q76" s="141"/>
      <c r="R76" s="129"/>
    </row>
    <row r="77" spans="1:18" s="57" customFormat="1" ht="30" x14ac:dyDescent="0.25">
      <c r="A77" s="85" t="s">
        <v>252</v>
      </c>
      <c r="B77" s="73" t="s">
        <v>258</v>
      </c>
      <c r="C77" s="72" t="s">
        <v>15</v>
      </c>
      <c r="D77" s="74">
        <v>1</v>
      </c>
      <c r="E77" s="75">
        <v>60</v>
      </c>
      <c r="F77" s="75">
        <v>250</v>
      </c>
      <c r="G77" s="75">
        <v>0</v>
      </c>
      <c r="H77" s="75">
        <v>0</v>
      </c>
      <c r="I77" s="75">
        <f>+E77+F77+G77+H77</f>
        <v>310</v>
      </c>
      <c r="J77" s="75">
        <f>+E77*D77</f>
        <v>60</v>
      </c>
      <c r="K77" s="75">
        <f>+F77*D77</f>
        <v>250</v>
      </c>
      <c r="L77" s="75">
        <f>+G77*D77</f>
        <v>0</v>
      </c>
      <c r="M77" s="75">
        <f>+H77*D77</f>
        <v>0</v>
      </c>
      <c r="N77" s="86">
        <f t="shared" si="43"/>
        <v>310</v>
      </c>
      <c r="O77" s="443"/>
      <c r="P77" s="141"/>
      <c r="Q77" s="141"/>
      <c r="R77" s="129"/>
    </row>
    <row r="78" spans="1:18" s="57" customFormat="1" ht="30" x14ac:dyDescent="0.25">
      <c r="A78" s="133" t="s">
        <v>254</v>
      </c>
      <c r="B78" s="109" t="s">
        <v>256</v>
      </c>
      <c r="C78" s="134" t="s">
        <v>13</v>
      </c>
      <c r="D78" s="74">
        <v>10.75</v>
      </c>
      <c r="E78" s="75">
        <v>5.5</v>
      </c>
      <c r="F78" s="75">
        <v>24.5</v>
      </c>
      <c r="G78" s="75">
        <v>0</v>
      </c>
      <c r="H78" s="75">
        <v>0</v>
      </c>
      <c r="I78" s="75">
        <f t="shared" ref="I78:I79" si="44">+E78+F78+G78+H78</f>
        <v>30</v>
      </c>
      <c r="J78" s="75">
        <f>+E78*D78</f>
        <v>59.125</v>
      </c>
      <c r="K78" s="75">
        <f>+F78*D78</f>
        <v>263.375</v>
      </c>
      <c r="L78" s="75">
        <f>+G78*D78</f>
        <v>0</v>
      </c>
      <c r="M78" s="75">
        <f>+H78*D78</f>
        <v>0</v>
      </c>
      <c r="N78" s="86">
        <f t="shared" si="43"/>
        <v>322.5</v>
      </c>
      <c r="O78" s="443"/>
      <c r="P78" s="141"/>
      <c r="Q78" s="141"/>
      <c r="R78" s="129"/>
    </row>
    <row r="79" spans="1:18" s="57" customFormat="1" ht="18" thickBot="1" x14ac:dyDescent="0.3">
      <c r="A79" s="79" t="s">
        <v>255</v>
      </c>
      <c r="B79" s="99" t="s">
        <v>257</v>
      </c>
      <c r="C79" s="134" t="s">
        <v>13</v>
      </c>
      <c r="D79" s="82">
        <f>+D78</f>
        <v>10.75</v>
      </c>
      <c r="E79" s="75">
        <v>6</v>
      </c>
      <c r="F79" s="75">
        <v>20.5</v>
      </c>
      <c r="G79" s="75">
        <v>0</v>
      </c>
      <c r="H79" s="75">
        <v>0</v>
      </c>
      <c r="I79" s="75">
        <f t="shared" si="44"/>
        <v>26.5</v>
      </c>
      <c r="J79" s="75">
        <f>+E79*D79</f>
        <v>64.5</v>
      </c>
      <c r="K79" s="75">
        <f>+F79*D79</f>
        <v>220.375</v>
      </c>
      <c r="L79" s="75">
        <f>+G79*D79</f>
        <v>0</v>
      </c>
      <c r="M79" s="75">
        <f>+H79*D79</f>
        <v>0</v>
      </c>
      <c r="N79" s="86">
        <f t="shared" si="43"/>
        <v>284.875</v>
      </c>
      <c r="O79" s="443"/>
      <c r="P79" s="141"/>
      <c r="Q79" s="141"/>
      <c r="R79" s="129"/>
    </row>
    <row r="80" spans="1:18" ht="15.75" thickBot="1" x14ac:dyDescent="0.3">
      <c r="A80" s="5" t="s">
        <v>190</v>
      </c>
      <c r="B80" s="354" t="s">
        <v>242</v>
      </c>
      <c r="C80" s="346"/>
      <c r="D80" s="346"/>
      <c r="E80" s="346"/>
      <c r="F80" s="346"/>
      <c r="G80" s="346"/>
      <c r="H80" s="346"/>
      <c r="I80" s="346"/>
      <c r="J80" s="346"/>
      <c r="K80" s="346"/>
      <c r="L80" s="346"/>
      <c r="M80" s="346"/>
      <c r="N80" s="346">
        <f>SUM(N81)</f>
        <v>13.141499999999999</v>
      </c>
      <c r="O80" s="346" t="e">
        <f>+N80/#REF!</f>
        <v>#REF!</v>
      </c>
      <c r="P80" s="346"/>
      <c r="Q80" s="346"/>
      <c r="R80" s="347"/>
    </row>
    <row r="81" spans="1:18" s="57" customFormat="1" ht="18" thickBot="1" x14ac:dyDescent="0.3">
      <c r="A81" s="92" t="s">
        <v>191</v>
      </c>
      <c r="B81" s="111" t="s">
        <v>243</v>
      </c>
      <c r="C81" s="94" t="s">
        <v>13</v>
      </c>
      <c r="D81" s="95">
        <v>87.61</v>
      </c>
      <c r="E81" s="96">
        <v>0.15</v>
      </c>
      <c r="F81" s="96">
        <v>0</v>
      </c>
      <c r="G81" s="96">
        <v>0</v>
      </c>
      <c r="H81" s="96">
        <v>0</v>
      </c>
      <c r="I81" s="96">
        <f>+E81+F81+G81+H81</f>
        <v>0.15</v>
      </c>
      <c r="J81" s="96">
        <f>+E81*D81</f>
        <v>13.141499999999999</v>
      </c>
      <c r="K81" s="96">
        <f>+F81*D81</f>
        <v>0</v>
      </c>
      <c r="L81" s="96">
        <f>+G81*D81</f>
        <v>0</v>
      </c>
      <c r="M81" s="96">
        <f>+H81*D81</f>
        <v>0</v>
      </c>
      <c r="N81" s="97">
        <f t="shared" si="5"/>
        <v>13.141499999999999</v>
      </c>
      <c r="O81" s="444"/>
      <c r="P81" s="198"/>
      <c r="Q81" s="198"/>
      <c r="R81" s="132"/>
    </row>
    <row r="82" spans="1:18" x14ac:dyDescent="0.25">
      <c r="C82" s="7"/>
      <c r="D82" s="8"/>
      <c r="E82" s="10"/>
      <c r="F82" s="10"/>
      <c r="G82" s="10"/>
      <c r="H82" s="10"/>
      <c r="I82" s="9"/>
      <c r="J82" s="9"/>
      <c r="K82" s="9"/>
      <c r="L82" s="9"/>
      <c r="M82" s="9"/>
      <c r="N82" s="9"/>
    </row>
    <row r="83" spans="1:18" s="55" customFormat="1" x14ac:dyDescent="0.25">
      <c r="A83"/>
      <c r="B83"/>
      <c r="C83" s="7"/>
      <c r="D83" s="8"/>
      <c r="E83" s="10"/>
      <c r="F83" s="10"/>
      <c r="G83" s="10"/>
      <c r="H83" s="10"/>
      <c r="I83" s="9"/>
      <c r="J83" s="9"/>
      <c r="K83" s="9"/>
      <c r="L83" s="9"/>
      <c r="M83" s="9"/>
      <c r="N83" s="9"/>
      <c r="P83"/>
    </row>
    <row r="84" spans="1:18" s="55" customFormat="1" x14ac:dyDescent="0.25">
      <c r="A84"/>
      <c r="B84"/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9"/>
      <c r="P84"/>
    </row>
    <row r="85" spans="1:18" s="55" customFormat="1" x14ac:dyDescent="0.25">
      <c r="A85"/>
      <c r="B85"/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9"/>
      <c r="P85"/>
    </row>
    <row r="86" spans="1:18" s="55" customFormat="1" x14ac:dyDescent="0.25">
      <c r="A86"/>
      <c r="B86"/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9"/>
      <c r="P86"/>
    </row>
    <row r="87" spans="1:18" s="55" customFormat="1" x14ac:dyDescent="0.25">
      <c r="A87"/>
      <c r="B87"/>
      <c r="C87" s="7"/>
      <c r="D87" s="8"/>
      <c r="E87" s="10"/>
      <c r="F87" s="10"/>
      <c r="G87" s="10"/>
      <c r="H87" s="10"/>
      <c r="I87" s="9"/>
      <c r="J87" s="9"/>
      <c r="K87" s="9"/>
      <c r="L87" s="9"/>
      <c r="M87" s="9"/>
      <c r="N87" s="9"/>
      <c r="P87"/>
    </row>
    <row r="88" spans="1:18" s="55" customFormat="1" x14ac:dyDescent="0.25">
      <c r="A88"/>
      <c r="B88"/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  <c r="P88"/>
    </row>
    <row r="89" spans="1:18" s="55" customFormat="1" x14ac:dyDescent="0.25">
      <c r="A89"/>
      <c r="B89"/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  <c r="P89"/>
    </row>
    <row r="90" spans="1:18" s="55" customFormat="1" x14ac:dyDescent="0.25">
      <c r="A90"/>
      <c r="B90"/>
      <c r="C90" s="7"/>
      <c r="D90" s="8"/>
      <c r="E90" s="10"/>
      <c r="F90" s="10"/>
      <c r="G90" s="10"/>
      <c r="H90" s="10"/>
      <c r="I90" s="9"/>
      <c r="J90" s="9"/>
      <c r="K90" s="9"/>
      <c r="L90" s="9"/>
      <c r="M90" s="9"/>
      <c r="N90" s="9"/>
      <c r="P90"/>
    </row>
    <row r="91" spans="1:18" s="55" customFormat="1" x14ac:dyDescent="0.25">
      <c r="A91"/>
      <c r="B91"/>
      <c r="C91" s="7"/>
      <c r="D91" s="8"/>
      <c r="E91" s="10"/>
      <c r="F91" s="10"/>
      <c r="G91" s="10"/>
      <c r="H91" s="10"/>
      <c r="I91" s="9"/>
      <c r="J91" s="9"/>
      <c r="K91" s="9"/>
      <c r="L91" s="9"/>
      <c r="M91" s="9"/>
      <c r="N91" s="9"/>
      <c r="P91"/>
    </row>
    <row r="92" spans="1:18" s="55" customFormat="1" x14ac:dyDescent="0.25">
      <c r="A92"/>
      <c r="B92"/>
      <c r="C92" s="7"/>
      <c r="D92" s="8"/>
      <c r="E92" s="10"/>
      <c r="F92" s="10"/>
      <c r="G92" s="10"/>
      <c r="H92" s="10"/>
      <c r="I92" s="9"/>
      <c r="J92" s="9"/>
      <c r="K92" s="9"/>
      <c r="L92" s="9"/>
      <c r="M92" s="9"/>
      <c r="N92" s="9"/>
      <c r="P92"/>
    </row>
    <row r="93" spans="1:18" s="55" customFormat="1" x14ac:dyDescent="0.25">
      <c r="A93"/>
      <c r="B93"/>
      <c r="C93" s="7"/>
      <c r="D93" s="8"/>
      <c r="E93" s="10"/>
      <c r="F93" s="10"/>
      <c r="G93" s="10"/>
      <c r="H93" s="10"/>
      <c r="I93" s="9"/>
      <c r="J93" s="9"/>
      <c r="K93" s="9"/>
      <c r="L93" s="9"/>
      <c r="M93" s="9"/>
      <c r="N93" s="9"/>
      <c r="P93"/>
    </row>
    <row r="94" spans="1:18" s="55" customFormat="1" x14ac:dyDescent="0.25">
      <c r="A94"/>
      <c r="B94"/>
      <c r="C94" s="7"/>
      <c r="D94" s="8"/>
      <c r="E94" s="10"/>
      <c r="F94" s="10"/>
      <c r="G94" s="10"/>
      <c r="H94" s="10"/>
      <c r="I94" s="9"/>
      <c r="J94" s="9"/>
      <c r="K94" s="9"/>
      <c r="L94" s="9"/>
      <c r="M94" s="9"/>
      <c r="N94" s="9"/>
      <c r="P94"/>
    </row>
  </sheetData>
  <mergeCells count="27">
    <mergeCell ref="B41:R41"/>
    <mergeCell ref="B51:R51"/>
    <mergeCell ref="B57:R57"/>
    <mergeCell ref="B59:R59"/>
    <mergeCell ref="B66:R66"/>
    <mergeCell ref="P22:R22"/>
    <mergeCell ref="P23:P24"/>
    <mergeCell ref="Q23:Q24"/>
    <mergeCell ref="R23:R24"/>
    <mergeCell ref="P25:R25"/>
    <mergeCell ref="B72:R72"/>
    <mergeCell ref="B75:R75"/>
    <mergeCell ref="B80:R80"/>
    <mergeCell ref="A22:N22"/>
    <mergeCell ref="A23:A24"/>
    <mergeCell ref="B23:B24"/>
    <mergeCell ref="C23:C24"/>
    <mergeCell ref="D23:D24"/>
    <mergeCell ref="E23:I23"/>
    <mergeCell ref="J23:N23"/>
    <mergeCell ref="A25:N25"/>
    <mergeCell ref="B26:R26"/>
    <mergeCell ref="B29:R29"/>
    <mergeCell ref="B36:R36"/>
    <mergeCell ref="A1:N1"/>
    <mergeCell ref="A2:N2"/>
    <mergeCell ref="A19:R19"/>
  </mergeCell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1"/>
  <sheetViews>
    <sheetView showGridLines="0" zoomScale="90" zoomScaleNormal="90" workbookViewId="0">
      <selection activeCell="D6" sqref="D6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9" max="10" width="11.42578125" customWidth="1"/>
    <col min="11" max="11" width="12.140625" customWidth="1"/>
    <col min="12" max="12" width="12.7109375" customWidth="1"/>
    <col min="13" max="13" width="12.5703125" customWidth="1"/>
    <col min="14" max="14" width="12.7109375" customWidth="1"/>
    <col min="15" max="15" width="9.7109375" style="55" customWidth="1"/>
  </cols>
  <sheetData>
    <row r="1" spans="1:16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6" ht="21" x14ac:dyDescent="0.25">
      <c r="A2" s="324" t="s">
        <v>237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3" spans="1:16" ht="15.75" thickBot="1" x14ac:dyDescent="0.3"/>
    <row r="4" spans="1:16" ht="15.75" thickBot="1" x14ac:dyDescent="0.3">
      <c r="A4" s="114" t="s">
        <v>182</v>
      </c>
      <c r="B4" s="344" t="s">
        <v>102</v>
      </c>
      <c r="C4" s="345"/>
      <c r="D4" s="345"/>
      <c r="E4" s="345"/>
      <c r="F4" s="345"/>
      <c r="G4" s="345"/>
      <c r="H4" s="345"/>
      <c r="I4" s="345"/>
      <c r="J4" s="345"/>
      <c r="K4" s="345"/>
      <c r="L4" s="345"/>
      <c r="M4" s="357"/>
      <c r="N4" s="115">
        <f>SUM(N5:N9)</f>
        <v>2650.5</v>
      </c>
    </row>
    <row r="5" spans="1:16" s="57" customFormat="1" ht="60" x14ac:dyDescent="0.25">
      <c r="A5" s="77" t="s">
        <v>183</v>
      </c>
      <c r="B5" s="88" t="s">
        <v>246</v>
      </c>
      <c r="C5" s="71" t="s">
        <v>103</v>
      </c>
      <c r="D5" s="69">
        <v>1</v>
      </c>
      <c r="E5" s="70">
        <v>0</v>
      </c>
      <c r="F5" s="70">
        <v>0</v>
      </c>
      <c r="G5" s="70">
        <v>0</v>
      </c>
      <c r="H5" s="70">
        <v>1050</v>
      </c>
      <c r="I5" s="70">
        <f t="shared" ref="I5:I9" si="0">+E5+F5+G5+H5</f>
        <v>1050</v>
      </c>
      <c r="J5" s="70">
        <f t="shared" ref="J5:J9" si="1">+E5*D5</f>
        <v>0</v>
      </c>
      <c r="K5" s="70">
        <f t="shared" ref="K5:K9" si="2">+F5*D5</f>
        <v>0</v>
      </c>
      <c r="L5" s="70">
        <f t="shared" ref="L5:L9" si="3">+G5*D5</f>
        <v>0</v>
      </c>
      <c r="M5" s="70">
        <f t="shared" ref="M5:M9" si="4">+H5*D5</f>
        <v>1050</v>
      </c>
      <c r="N5" s="78">
        <f t="shared" ref="N5:N9" si="5">+J5+K5+L5+M5</f>
        <v>1050</v>
      </c>
      <c r="O5" s="56"/>
    </row>
    <row r="6" spans="1:16" s="57" customFormat="1" ht="60" x14ac:dyDescent="0.25">
      <c r="A6" s="85" t="s">
        <v>184</v>
      </c>
      <c r="B6" s="89" t="s">
        <v>248</v>
      </c>
      <c r="C6" s="76" t="s">
        <v>103</v>
      </c>
      <c r="D6" s="74">
        <v>1</v>
      </c>
      <c r="E6" s="75">
        <v>0</v>
      </c>
      <c r="F6" s="75">
        <v>0</v>
      </c>
      <c r="G6" s="75">
        <v>0</v>
      </c>
      <c r="H6" s="75">
        <v>620</v>
      </c>
      <c r="I6" s="75">
        <f t="shared" si="0"/>
        <v>620</v>
      </c>
      <c r="J6" s="75">
        <f t="shared" si="1"/>
        <v>0</v>
      </c>
      <c r="K6" s="75">
        <f t="shared" si="2"/>
        <v>0</v>
      </c>
      <c r="L6" s="75">
        <f t="shared" si="3"/>
        <v>0</v>
      </c>
      <c r="M6" s="75">
        <f t="shared" si="4"/>
        <v>620</v>
      </c>
      <c r="N6" s="86">
        <f t="shared" si="5"/>
        <v>620</v>
      </c>
      <c r="O6" s="56"/>
    </row>
    <row r="7" spans="1:16" s="57" customFormat="1" ht="45" x14ac:dyDescent="0.25">
      <c r="A7" s="85" t="s">
        <v>185</v>
      </c>
      <c r="B7" s="89" t="s">
        <v>136</v>
      </c>
      <c r="C7" s="76" t="s">
        <v>103</v>
      </c>
      <c r="D7" s="74">
        <v>1</v>
      </c>
      <c r="E7" s="75">
        <v>0</v>
      </c>
      <c r="F7" s="75">
        <v>0</v>
      </c>
      <c r="G7" s="75">
        <v>0</v>
      </c>
      <c r="H7" s="75">
        <v>225.5</v>
      </c>
      <c r="I7" s="75">
        <f t="shared" si="0"/>
        <v>225.5</v>
      </c>
      <c r="J7" s="75">
        <f t="shared" si="1"/>
        <v>0</v>
      </c>
      <c r="K7" s="75">
        <f t="shared" si="2"/>
        <v>0</v>
      </c>
      <c r="L7" s="75">
        <f t="shared" si="3"/>
        <v>0</v>
      </c>
      <c r="M7" s="75">
        <f t="shared" si="4"/>
        <v>225.5</v>
      </c>
      <c r="N7" s="86">
        <f t="shared" si="5"/>
        <v>225.5</v>
      </c>
      <c r="O7" s="56"/>
    </row>
    <row r="8" spans="1:16" s="57" customFormat="1" ht="45" x14ac:dyDescent="0.25">
      <c r="A8" s="85" t="s">
        <v>186</v>
      </c>
      <c r="B8" s="89" t="s">
        <v>247</v>
      </c>
      <c r="C8" s="76" t="s">
        <v>103</v>
      </c>
      <c r="D8" s="74">
        <v>1</v>
      </c>
      <c r="E8" s="75">
        <v>0</v>
      </c>
      <c r="F8" s="75">
        <v>0</v>
      </c>
      <c r="G8" s="75">
        <v>0</v>
      </c>
      <c r="H8" s="75">
        <v>520</v>
      </c>
      <c r="I8" s="75">
        <f t="shared" ref="I8" si="6">+E8+F8+G8+H8</f>
        <v>520</v>
      </c>
      <c r="J8" s="75">
        <f t="shared" ref="J8" si="7">+E8*D8</f>
        <v>0</v>
      </c>
      <c r="K8" s="75">
        <f t="shared" ref="K8" si="8">+F8*D8</f>
        <v>0</v>
      </c>
      <c r="L8" s="75">
        <f t="shared" ref="L8" si="9">+G8*D8</f>
        <v>0</v>
      </c>
      <c r="M8" s="75">
        <f t="shared" ref="M8" si="10">+H8*D8</f>
        <v>520</v>
      </c>
      <c r="N8" s="86">
        <f t="shared" ref="N8" si="11">+J8+K8+L8+M8</f>
        <v>520</v>
      </c>
      <c r="O8" s="56"/>
    </row>
    <row r="9" spans="1:16" ht="45.75" thickBot="1" x14ac:dyDescent="0.3">
      <c r="A9" s="79" t="s">
        <v>249</v>
      </c>
      <c r="B9" s="98" t="s">
        <v>261</v>
      </c>
      <c r="C9" s="87" t="s">
        <v>103</v>
      </c>
      <c r="D9" s="82">
        <v>1</v>
      </c>
      <c r="E9" s="83">
        <v>0</v>
      </c>
      <c r="F9" s="83">
        <v>0</v>
      </c>
      <c r="G9" s="83">
        <v>0</v>
      </c>
      <c r="H9" s="83">
        <v>235</v>
      </c>
      <c r="I9" s="83">
        <f t="shared" si="0"/>
        <v>235</v>
      </c>
      <c r="J9" s="83">
        <f t="shared" si="1"/>
        <v>0</v>
      </c>
      <c r="K9" s="83">
        <f t="shared" si="2"/>
        <v>0</v>
      </c>
      <c r="L9" s="83">
        <f t="shared" si="3"/>
        <v>0</v>
      </c>
      <c r="M9" s="83">
        <f t="shared" si="4"/>
        <v>235</v>
      </c>
      <c r="N9" s="84">
        <f t="shared" si="5"/>
        <v>235</v>
      </c>
    </row>
    <row r="10" spans="1:16" s="55" customFormat="1" x14ac:dyDescent="0.25">
      <c r="A10"/>
      <c r="B10"/>
      <c r="C10" s="7"/>
      <c r="D10" s="8"/>
      <c r="E10" s="10"/>
      <c r="F10" s="10"/>
      <c r="G10" s="10"/>
      <c r="H10" s="10"/>
      <c r="I10" s="9"/>
      <c r="J10" s="9"/>
      <c r="K10" s="9"/>
      <c r="L10" s="9"/>
      <c r="M10" s="9"/>
      <c r="N10" s="9"/>
      <c r="P10"/>
    </row>
    <row r="11" spans="1:16" s="55" customFormat="1" hidden="1" x14ac:dyDescent="0.25">
      <c r="A11"/>
      <c r="B11"/>
      <c r="C11" s="7"/>
      <c r="D11" s="8"/>
      <c r="E11" s="10"/>
      <c r="F11" s="10"/>
      <c r="G11" s="10"/>
      <c r="H11" s="10"/>
      <c r="I11" s="9"/>
      <c r="J11" s="9"/>
      <c r="K11" s="9"/>
      <c r="L11" s="9"/>
      <c r="M11" s="9"/>
      <c r="N11" s="9"/>
      <c r="P11"/>
    </row>
    <row r="12" spans="1:16" s="55" customFormat="1" hidden="1" x14ac:dyDescent="0.25">
      <c r="A12"/>
      <c r="B12"/>
      <c r="C12" s="7"/>
      <c r="D12" s="8"/>
      <c r="E12" s="10"/>
      <c r="F12" s="10"/>
      <c r="G12" s="10"/>
      <c r="H12" s="10"/>
      <c r="I12" s="9"/>
      <c r="J12" s="9"/>
      <c r="K12" s="9"/>
      <c r="L12" s="9"/>
      <c r="M12" s="9"/>
      <c r="N12" s="9"/>
      <c r="P12"/>
    </row>
    <row r="13" spans="1:16" s="55" customFormat="1" hidden="1" x14ac:dyDescent="0.25">
      <c r="A13"/>
      <c r="B13"/>
      <c r="C13" s="7"/>
      <c r="D13" s="8"/>
      <c r="E13" s="10"/>
      <c r="F13" s="10"/>
      <c r="G13" s="10"/>
      <c r="H13" s="10"/>
      <c r="I13" s="9"/>
      <c r="J13" s="9" t="e">
        <f>+#REF!+#REF!+#REF!+#REF!+#REF!+#REF!+#REF!+#REF!+#REF!+#REF!+#REF!+#REF!+#REF!+#REF!+#REF!+#REF!+#REF!+#REF!+#REF!+#REF!+#REF!+#REF!+#REF!+#REF!+#REF!+#REF!+#REF!+#REF!+#REF!+#REF!+I7+#REF!</f>
        <v>#REF!</v>
      </c>
      <c r="K13" s="9"/>
      <c r="L13" s="9"/>
      <c r="M13" s="9"/>
      <c r="N13" s="9"/>
      <c r="P13"/>
    </row>
    <row r="14" spans="1:16" s="55" customFormat="1" hidden="1" x14ac:dyDescent="0.25">
      <c r="A14"/>
      <c r="B14"/>
      <c r="C14" s="7"/>
      <c r="D14" s="8"/>
      <c r="E14" s="10"/>
      <c r="F14" s="10"/>
      <c r="G14" s="10"/>
      <c r="H14" s="10"/>
      <c r="I14" s="9" t="e">
        <f>0.9*J14</f>
        <v>#REF!</v>
      </c>
      <c r="J14" s="9" t="e">
        <f>+#REF!+#REF!+#REF!+#REF!+#REF!+#REF!+#REF!+#REF!+#REF!+#REF!+#REF!+#REF!+#REF!+#REF!+I7</f>
        <v>#REF!</v>
      </c>
      <c r="K14" s="9"/>
      <c r="L14" s="9"/>
      <c r="M14" s="9"/>
      <c r="N14" s="9"/>
      <c r="P14"/>
    </row>
    <row r="15" spans="1:16" s="55" customFormat="1" hidden="1" x14ac:dyDescent="0.25">
      <c r="A15"/>
      <c r="B15"/>
      <c r="C15" s="7"/>
      <c r="D15" s="8"/>
      <c r="E15" s="10"/>
      <c r="F15" s="10"/>
      <c r="G15" s="10"/>
      <c r="H15" s="10"/>
      <c r="I15" s="9"/>
      <c r="J15" s="65" t="e">
        <f>+J13+I14</f>
        <v>#REF!</v>
      </c>
      <c r="K15" s="9"/>
      <c r="L15" s="9"/>
      <c r="M15" s="9"/>
      <c r="N15" s="9"/>
      <c r="P15"/>
    </row>
    <row r="16" spans="1:16" s="55" customFormat="1" hidden="1" x14ac:dyDescent="0.25">
      <c r="A16"/>
      <c r="B16"/>
      <c r="C16" s="7"/>
      <c r="D16" s="8"/>
      <c r="E16" s="10"/>
      <c r="F16" s="10"/>
      <c r="G16" s="10"/>
      <c r="H16" s="10"/>
      <c r="I16" s="9"/>
      <c r="J16" s="9"/>
      <c r="K16" s="9"/>
      <c r="L16" s="9"/>
      <c r="M16" s="9"/>
      <c r="N16" s="9"/>
      <c r="P16"/>
    </row>
    <row r="17" spans="1:16" s="55" customFormat="1" hidden="1" x14ac:dyDescent="0.25">
      <c r="A17"/>
      <c r="B17"/>
      <c r="C17" s="7"/>
      <c r="D17" s="8"/>
      <c r="E17" s="10"/>
      <c r="F17" s="10"/>
      <c r="G17" s="10"/>
      <c r="H17" s="10"/>
      <c r="I17" s="9"/>
      <c r="J17" s="9"/>
      <c r="K17" s="9"/>
      <c r="L17" s="9"/>
      <c r="M17" s="9"/>
      <c r="N17" s="9"/>
      <c r="P17"/>
    </row>
    <row r="18" spans="1:16" s="55" customFormat="1" x14ac:dyDescent="0.25">
      <c r="A18"/>
      <c r="B18"/>
      <c r="C18" s="7"/>
      <c r="D18" s="8"/>
      <c r="E18" s="10"/>
      <c r="F18" s="10"/>
      <c r="G18" s="10"/>
      <c r="H18" s="10"/>
      <c r="I18" s="9"/>
      <c r="J18" s="9"/>
      <c r="K18" s="9"/>
      <c r="L18" s="9"/>
      <c r="M18" s="9"/>
      <c r="N18" s="9"/>
      <c r="P18"/>
    </row>
    <row r="19" spans="1:16" s="55" customFormat="1" x14ac:dyDescent="0.25">
      <c r="A19"/>
      <c r="B19"/>
      <c r="C19" s="7"/>
      <c r="D19" s="8"/>
      <c r="E19" s="10"/>
      <c r="F19" s="10"/>
      <c r="G19" s="10"/>
      <c r="H19" s="10"/>
      <c r="I19" s="9"/>
      <c r="J19" s="9"/>
      <c r="K19" s="9"/>
      <c r="L19" s="9"/>
      <c r="M19" s="9"/>
      <c r="N19" s="9"/>
      <c r="P19"/>
    </row>
    <row r="20" spans="1:16" s="55" customFormat="1" x14ac:dyDescent="0.25">
      <c r="A20"/>
      <c r="B20"/>
      <c r="C20" s="7"/>
      <c r="D20" s="8"/>
      <c r="E20" s="10"/>
      <c r="F20" s="10"/>
      <c r="G20" s="10"/>
      <c r="H20" s="10"/>
      <c r="I20" s="9"/>
      <c r="J20" s="9"/>
      <c r="K20" s="9"/>
      <c r="L20" s="9"/>
      <c r="M20" s="9"/>
      <c r="N20" s="9"/>
      <c r="P20"/>
    </row>
    <row r="21" spans="1:16" s="55" customFormat="1" x14ac:dyDescent="0.25">
      <c r="A21"/>
      <c r="B21"/>
      <c r="C21" s="7"/>
      <c r="D21" s="8"/>
      <c r="E21" s="10"/>
      <c r="F21" s="10"/>
      <c r="G21" s="10"/>
      <c r="H21" s="10"/>
      <c r="I21" s="9"/>
      <c r="J21" s="9"/>
      <c r="K21" s="9"/>
      <c r="L21" s="9"/>
      <c r="M21" s="9"/>
      <c r="N21" s="9"/>
      <c r="P21"/>
    </row>
  </sheetData>
  <mergeCells count="3">
    <mergeCell ref="B4:M4"/>
    <mergeCell ref="A1:N1"/>
    <mergeCell ref="A2:N2"/>
  </mergeCells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42"/>
  <sheetViews>
    <sheetView topLeftCell="A25" zoomScale="90" zoomScaleNormal="90" workbookViewId="0">
      <selection activeCell="G3" sqref="G3:L3"/>
    </sheetView>
  </sheetViews>
  <sheetFormatPr baseColWidth="10" defaultRowHeight="15.75" x14ac:dyDescent="0.25"/>
  <cols>
    <col min="1" max="1" width="6.140625" style="11" customWidth="1"/>
    <col min="2" max="2" width="38" style="11" customWidth="1"/>
    <col min="3" max="3" width="9" style="11" bestFit="1" customWidth="1"/>
    <col min="4" max="4" width="32.140625" style="11" customWidth="1"/>
    <col min="5" max="5" width="14.28515625" style="11" customWidth="1"/>
    <col min="6" max="6" width="11.42578125" style="11"/>
    <col min="7" max="7" width="11.42578125" style="11" hidden="1" customWidth="1"/>
    <col min="8" max="10" width="11.42578125" style="11" customWidth="1"/>
    <col min="11" max="12" width="10" style="11" customWidth="1"/>
    <col min="13" max="14" width="11.42578125" style="11" customWidth="1"/>
    <col min="15" max="15" width="11.42578125" style="11" hidden="1" customWidth="1"/>
    <col min="16" max="16" width="9.28515625" style="11" customWidth="1"/>
    <col min="17" max="16384" width="11.42578125" style="11"/>
  </cols>
  <sheetData>
    <row r="1" spans="1:17" ht="21" x14ac:dyDescent="0.25">
      <c r="A1" s="404" t="s">
        <v>0</v>
      </c>
      <c r="B1" s="404"/>
      <c r="C1" s="404"/>
      <c r="D1" s="404"/>
      <c r="E1" s="404"/>
      <c r="F1" s="404"/>
      <c r="G1" s="404"/>
      <c r="H1" s="404"/>
      <c r="I1" s="404"/>
      <c r="J1" s="404"/>
      <c r="K1" s="404"/>
      <c r="L1" s="404"/>
      <c r="M1" s="404"/>
      <c r="N1" s="404"/>
      <c r="O1" s="404"/>
      <c r="P1" s="404"/>
      <c r="Q1" s="404"/>
    </row>
    <row r="2" spans="1:17" ht="21.75" thickBot="1" x14ac:dyDescent="0.3">
      <c r="A2" s="356" t="s">
        <v>19</v>
      </c>
      <c r="B2" s="356"/>
      <c r="C2" s="356"/>
      <c r="D2" s="356"/>
      <c r="E2" s="356"/>
      <c r="F2" s="356"/>
      <c r="G2" s="356"/>
      <c r="H2" s="356"/>
      <c r="I2" s="356"/>
      <c r="J2" s="356"/>
      <c r="K2" s="356"/>
      <c r="L2" s="356"/>
      <c r="M2" s="356"/>
      <c r="N2" s="356"/>
      <c r="O2" s="356"/>
      <c r="P2" s="356"/>
      <c r="Q2" s="356"/>
    </row>
    <row r="3" spans="1:17" ht="16.5" thickBot="1" x14ac:dyDescent="0.3">
      <c r="A3" s="405" t="s">
        <v>20</v>
      </c>
      <c r="B3" s="406"/>
      <c r="C3" s="406"/>
      <c r="D3" s="406"/>
      <c r="E3" s="406"/>
      <c r="F3" s="406"/>
      <c r="G3" s="405" t="s">
        <v>21</v>
      </c>
      <c r="H3" s="406"/>
      <c r="I3" s="406"/>
      <c r="J3" s="406"/>
      <c r="K3" s="406"/>
      <c r="L3" s="407"/>
      <c r="M3" s="405" t="s">
        <v>22</v>
      </c>
      <c r="N3" s="406"/>
      <c r="O3" s="406"/>
      <c r="P3" s="406"/>
      <c r="Q3" s="407"/>
    </row>
    <row r="4" spans="1:17" x14ac:dyDescent="0.25">
      <c r="A4" s="398" t="s">
        <v>23</v>
      </c>
      <c r="B4" s="400" t="s">
        <v>24</v>
      </c>
      <c r="C4" s="402" t="s">
        <v>25</v>
      </c>
      <c r="D4" s="402" t="s">
        <v>26</v>
      </c>
      <c r="E4" s="402" t="s">
        <v>27</v>
      </c>
      <c r="F4" s="410" t="s">
        <v>28</v>
      </c>
      <c r="G4" s="412" t="s">
        <v>29</v>
      </c>
      <c r="H4" s="414" t="s">
        <v>30</v>
      </c>
      <c r="I4" s="414" t="s">
        <v>31</v>
      </c>
      <c r="J4" s="414" t="s">
        <v>32</v>
      </c>
      <c r="K4" s="414" t="s">
        <v>33</v>
      </c>
      <c r="L4" s="416" t="s">
        <v>34</v>
      </c>
      <c r="M4" s="412" t="s">
        <v>30</v>
      </c>
      <c r="N4" s="414" t="s">
        <v>31</v>
      </c>
      <c r="O4" s="414" t="s">
        <v>29</v>
      </c>
      <c r="P4" s="416" t="s">
        <v>34</v>
      </c>
      <c r="Q4" s="408" t="s">
        <v>18</v>
      </c>
    </row>
    <row r="5" spans="1:17" ht="16.5" thickBot="1" x14ac:dyDescent="0.3">
      <c r="A5" s="399"/>
      <c r="B5" s="401"/>
      <c r="C5" s="403"/>
      <c r="D5" s="403"/>
      <c r="E5" s="403"/>
      <c r="F5" s="411"/>
      <c r="G5" s="413"/>
      <c r="H5" s="415"/>
      <c r="I5" s="415"/>
      <c r="J5" s="415"/>
      <c r="K5" s="415"/>
      <c r="L5" s="417"/>
      <c r="M5" s="413"/>
      <c r="N5" s="415"/>
      <c r="O5" s="415"/>
      <c r="P5" s="417"/>
      <c r="Q5" s="409"/>
    </row>
    <row r="6" spans="1:17" ht="16.5" thickBot="1" x14ac:dyDescent="0.3">
      <c r="A6" s="418"/>
      <c r="B6" s="419"/>
      <c r="C6" s="419"/>
      <c r="D6" s="419"/>
      <c r="E6" s="419"/>
      <c r="F6" s="419"/>
      <c r="G6" s="419"/>
      <c r="H6" s="419"/>
      <c r="I6" s="419"/>
      <c r="J6" s="419"/>
      <c r="K6" s="419"/>
      <c r="L6" s="419"/>
      <c r="M6" s="419"/>
      <c r="N6" s="419"/>
      <c r="O6" s="419"/>
      <c r="P6" s="419"/>
      <c r="Q6" s="420"/>
    </row>
    <row r="7" spans="1:17" ht="16.5" thickBot="1" x14ac:dyDescent="0.3">
      <c r="A7" s="421" t="s">
        <v>0</v>
      </c>
      <c r="B7" s="422"/>
      <c r="C7" s="422"/>
      <c r="D7" s="422"/>
      <c r="E7" s="422"/>
      <c r="F7" s="422"/>
      <c r="G7" s="422"/>
      <c r="H7" s="422"/>
      <c r="I7" s="422"/>
      <c r="J7" s="422"/>
      <c r="K7" s="422"/>
      <c r="L7" s="422"/>
      <c r="M7" s="422"/>
      <c r="N7" s="422"/>
      <c r="O7" s="422"/>
      <c r="P7" s="422"/>
      <c r="Q7" s="423"/>
    </row>
    <row r="8" spans="1:17" ht="16.5" thickBot="1" x14ac:dyDescent="0.3">
      <c r="A8" s="390" t="s">
        <v>234</v>
      </c>
      <c r="B8" s="391"/>
      <c r="C8" s="391"/>
      <c r="D8" s="391"/>
      <c r="E8" s="391"/>
      <c r="F8" s="391"/>
      <c r="G8" s="391"/>
      <c r="H8" s="391"/>
      <c r="I8" s="391"/>
      <c r="J8" s="391"/>
      <c r="K8" s="391"/>
      <c r="L8" s="391"/>
      <c r="M8" s="391"/>
      <c r="N8" s="391"/>
      <c r="O8" s="391"/>
      <c r="P8" s="391"/>
      <c r="Q8" s="12"/>
    </row>
    <row r="9" spans="1:17" ht="16.5" thickBot="1" x14ac:dyDescent="0.3">
      <c r="A9" s="392" t="s">
        <v>41</v>
      </c>
      <c r="B9" s="393"/>
      <c r="C9" s="393"/>
      <c r="D9" s="393"/>
      <c r="E9" s="393"/>
      <c r="F9" s="394"/>
      <c r="G9" s="395"/>
      <c r="H9" s="396"/>
      <c r="I9" s="396"/>
      <c r="J9" s="396"/>
      <c r="K9" s="396"/>
      <c r="L9" s="397"/>
      <c r="M9" s="396"/>
      <c r="N9" s="396"/>
      <c r="O9" s="396"/>
      <c r="P9" s="396"/>
      <c r="Q9" s="13">
        <f>+Q10+Q12+Q23+Q25+Q29+Q45+Q48+Q56</f>
        <v>2106.4166666666665</v>
      </c>
    </row>
    <row r="10" spans="1:17" ht="16.5" thickBot="1" x14ac:dyDescent="0.3">
      <c r="A10" s="378" t="s">
        <v>42</v>
      </c>
      <c r="B10" s="379"/>
      <c r="C10" s="379"/>
      <c r="D10" s="379"/>
      <c r="E10" s="379"/>
      <c r="F10" s="380"/>
      <c r="G10" s="381"/>
      <c r="H10" s="382"/>
      <c r="I10" s="382"/>
      <c r="J10" s="382"/>
      <c r="K10" s="382"/>
      <c r="L10" s="383"/>
      <c r="M10" s="382"/>
      <c r="N10" s="382"/>
      <c r="O10" s="382"/>
      <c r="P10" s="382"/>
      <c r="Q10" s="14">
        <f>+SUM(Q11)</f>
        <v>211.25</v>
      </c>
    </row>
    <row r="11" spans="1:17" ht="17.25" thickBot="1" x14ac:dyDescent="0.35">
      <c r="A11" s="50"/>
      <c r="B11" s="15" t="s">
        <v>17</v>
      </c>
      <c r="C11" s="16"/>
      <c r="D11" s="17" t="str">
        <f t="shared" ref="D11:D27" si="0">+IF(_xlfn.NUMBERVALUE(O11)=0,CONCATENATE("Pieza de ",M11,"inX",N11,"inX",P11,"_Pies"),CONCATENATE("Rollizo de ",O11,"''ØX",P11,"_Pies"))</f>
        <v>Pieza de 6,5inX6,5inX5_Pies</v>
      </c>
      <c r="E11" s="18"/>
      <c r="F11" s="19">
        <v>12</v>
      </c>
      <c r="G11" s="15"/>
      <c r="H11" s="20">
        <v>6</v>
      </c>
      <c r="I11" s="20">
        <v>6</v>
      </c>
      <c r="J11" s="20">
        <v>60</v>
      </c>
      <c r="K11" s="20">
        <f t="shared" ref="K11:K22" si="1">+L11*12</f>
        <v>60</v>
      </c>
      <c r="L11" s="21">
        <f t="shared" ref="L11:L22" si="2">ROUNDUP(J11/12,0)</f>
        <v>5</v>
      </c>
      <c r="M11" s="20">
        <v>6.5</v>
      </c>
      <c r="N11" s="20">
        <v>6.5</v>
      </c>
      <c r="O11" s="15"/>
      <c r="P11" s="21">
        <f t="shared" ref="P11:P22" si="3">+L11</f>
        <v>5</v>
      </c>
      <c r="Q11" s="22">
        <f t="shared" ref="Q11:Q22" si="4">F11*M11*N11*P11/12</f>
        <v>211.25</v>
      </c>
    </row>
    <row r="12" spans="1:17" ht="16.5" thickBot="1" x14ac:dyDescent="0.3">
      <c r="A12" s="384" t="s">
        <v>43</v>
      </c>
      <c r="B12" s="385"/>
      <c r="C12" s="385"/>
      <c r="D12" s="385"/>
      <c r="E12" s="385"/>
      <c r="F12" s="386"/>
      <c r="G12" s="387"/>
      <c r="H12" s="388"/>
      <c r="I12" s="388"/>
      <c r="J12" s="388"/>
      <c r="K12" s="388"/>
      <c r="L12" s="389"/>
      <c r="M12" s="388"/>
      <c r="N12" s="388"/>
      <c r="O12" s="388"/>
      <c r="P12" s="388"/>
      <c r="Q12" s="39">
        <f>+SUM(Q13:Q22)</f>
        <v>475.33333333333331</v>
      </c>
    </row>
    <row r="13" spans="1:17" ht="16.5" x14ac:dyDescent="0.3">
      <c r="A13" s="369"/>
      <c r="B13" s="40" t="s">
        <v>51</v>
      </c>
      <c r="C13" s="41"/>
      <c r="D13" s="42" t="str">
        <f t="shared" si="0"/>
        <v>Pieza de 2inX6inX10_Pies</v>
      </c>
      <c r="E13" s="43"/>
      <c r="F13" s="44">
        <v>14</v>
      </c>
      <c r="G13" s="40"/>
      <c r="H13" s="45">
        <v>1.5</v>
      </c>
      <c r="I13" s="45">
        <v>5.5</v>
      </c>
      <c r="J13" s="52">
        <v>116</v>
      </c>
      <c r="K13" s="45">
        <f t="shared" si="1"/>
        <v>120</v>
      </c>
      <c r="L13" s="46">
        <f t="shared" si="2"/>
        <v>10</v>
      </c>
      <c r="M13" s="45">
        <v>2</v>
      </c>
      <c r="N13" s="45">
        <v>6</v>
      </c>
      <c r="O13" s="40"/>
      <c r="P13" s="46">
        <f t="shared" si="3"/>
        <v>10</v>
      </c>
      <c r="Q13" s="47">
        <f t="shared" si="4"/>
        <v>140</v>
      </c>
    </row>
    <row r="14" spans="1:17" ht="16.5" x14ac:dyDescent="0.3">
      <c r="A14" s="370"/>
      <c r="B14" s="23" t="s">
        <v>44</v>
      </c>
      <c r="C14" s="24"/>
      <c r="D14" s="25" t="str">
        <f t="shared" si="0"/>
        <v>Pieza de 2inX6inX2_Pies</v>
      </c>
      <c r="E14" s="26"/>
      <c r="F14" s="27">
        <v>4</v>
      </c>
      <c r="G14" s="23"/>
      <c r="H14" s="28">
        <v>1.5</v>
      </c>
      <c r="I14" s="28">
        <v>5.5</v>
      </c>
      <c r="J14" s="28">
        <v>15</v>
      </c>
      <c r="K14" s="28">
        <f t="shared" si="1"/>
        <v>24</v>
      </c>
      <c r="L14" s="29">
        <f t="shared" si="2"/>
        <v>2</v>
      </c>
      <c r="M14" s="28">
        <v>2</v>
      </c>
      <c r="N14" s="28">
        <v>6</v>
      </c>
      <c r="O14" s="23"/>
      <c r="P14" s="29">
        <f t="shared" si="3"/>
        <v>2</v>
      </c>
      <c r="Q14" s="30">
        <f t="shared" si="4"/>
        <v>8</v>
      </c>
    </row>
    <row r="15" spans="1:17" ht="16.5" x14ac:dyDescent="0.3">
      <c r="A15" s="370"/>
      <c r="B15" s="23" t="s">
        <v>45</v>
      </c>
      <c r="C15" s="24"/>
      <c r="D15" s="25" t="str">
        <f t="shared" si="0"/>
        <v>Pieza de 2inX6inX8_Pies</v>
      </c>
      <c r="E15" s="26"/>
      <c r="F15" s="27">
        <v>4</v>
      </c>
      <c r="G15" s="23"/>
      <c r="H15" s="28">
        <v>1.5</v>
      </c>
      <c r="I15" s="28">
        <v>5.5</v>
      </c>
      <c r="J15" s="28">
        <v>91</v>
      </c>
      <c r="K15" s="28">
        <f t="shared" si="1"/>
        <v>96</v>
      </c>
      <c r="L15" s="29">
        <f t="shared" si="2"/>
        <v>8</v>
      </c>
      <c r="M15" s="28">
        <v>2</v>
      </c>
      <c r="N15" s="28">
        <v>6</v>
      </c>
      <c r="O15" s="23"/>
      <c r="P15" s="29">
        <f t="shared" si="3"/>
        <v>8</v>
      </c>
      <c r="Q15" s="30">
        <f t="shared" si="4"/>
        <v>32</v>
      </c>
    </row>
    <row r="16" spans="1:17" ht="16.5" x14ac:dyDescent="0.3">
      <c r="A16" s="370"/>
      <c r="B16" s="23" t="s">
        <v>46</v>
      </c>
      <c r="C16" s="24"/>
      <c r="D16" s="25" t="str">
        <f t="shared" si="0"/>
        <v>Pieza de 2inX6inX8_Pies</v>
      </c>
      <c r="E16" s="26"/>
      <c r="F16" s="27">
        <v>4</v>
      </c>
      <c r="G16" s="23"/>
      <c r="H16" s="28">
        <v>1.5</v>
      </c>
      <c r="I16" s="28">
        <v>5.5</v>
      </c>
      <c r="J16" s="28">
        <v>85</v>
      </c>
      <c r="K16" s="28">
        <f t="shared" si="1"/>
        <v>96</v>
      </c>
      <c r="L16" s="29">
        <f t="shared" si="2"/>
        <v>8</v>
      </c>
      <c r="M16" s="28">
        <v>2</v>
      </c>
      <c r="N16" s="28">
        <v>6</v>
      </c>
      <c r="O16" s="23"/>
      <c r="P16" s="29">
        <f t="shared" si="3"/>
        <v>8</v>
      </c>
      <c r="Q16" s="30">
        <f t="shared" si="4"/>
        <v>32</v>
      </c>
    </row>
    <row r="17" spans="1:17" ht="16.5" x14ac:dyDescent="0.3">
      <c r="A17" s="370"/>
      <c r="B17" s="23" t="s">
        <v>47</v>
      </c>
      <c r="C17" s="24"/>
      <c r="D17" s="25" t="str">
        <f t="shared" si="0"/>
        <v>Pieza de 2inX6inX1_Pies</v>
      </c>
      <c r="E17" s="26"/>
      <c r="F17" s="27">
        <v>12</v>
      </c>
      <c r="G17" s="23"/>
      <c r="H17" s="28">
        <v>1.5</v>
      </c>
      <c r="I17" s="28">
        <v>5.5</v>
      </c>
      <c r="J17" s="28">
        <v>10.24</v>
      </c>
      <c r="K17" s="28">
        <f t="shared" si="1"/>
        <v>12</v>
      </c>
      <c r="L17" s="29">
        <f t="shared" si="2"/>
        <v>1</v>
      </c>
      <c r="M17" s="28">
        <v>2</v>
      </c>
      <c r="N17" s="28">
        <v>6</v>
      </c>
      <c r="O17" s="23"/>
      <c r="P17" s="29">
        <f t="shared" si="3"/>
        <v>1</v>
      </c>
      <c r="Q17" s="30">
        <f t="shared" si="4"/>
        <v>12</v>
      </c>
    </row>
    <row r="18" spans="1:17" ht="16.5" x14ac:dyDescent="0.3">
      <c r="A18" s="370"/>
      <c r="B18" s="23" t="s">
        <v>48</v>
      </c>
      <c r="C18" s="24"/>
      <c r="D18" s="25" t="str">
        <f t="shared" si="0"/>
        <v>Pieza de 2inX6inX7_Pies</v>
      </c>
      <c r="E18" s="26"/>
      <c r="F18" s="27">
        <v>12</v>
      </c>
      <c r="G18" s="23"/>
      <c r="H18" s="28">
        <v>1.5</v>
      </c>
      <c r="I18" s="28">
        <v>5.5</v>
      </c>
      <c r="J18" s="28">
        <v>82</v>
      </c>
      <c r="K18" s="28">
        <f t="shared" si="1"/>
        <v>84</v>
      </c>
      <c r="L18" s="29">
        <f t="shared" si="2"/>
        <v>7</v>
      </c>
      <c r="M18" s="28">
        <v>2</v>
      </c>
      <c r="N18" s="28">
        <v>6</v>
      </c>
      <c r="O18" s="23"/>
      <c r="P18" s="29">
        <f t="shared" si="3"/>
        <v>7</v>
      </c>
      <c r="Q18" s="30">
        <f t="shared" si="4"/>
        <v>84</v>
      </c>
    </row>
    <row r="19" spans="1:17" ht="16.5" x14ac:dyDescent="0.3">
      <c r="A19" s="370"/>
      <c r="B19" s="23" t="s">
        <v>49</v>
      </c>
      <c r="C19" s="24"/>
      <c r="D19" s="25" t="str">
        <f t="shared" si="0"/>
        <v>Pieza de 2inX6inX8_Pies</v>
      </c>
      <c r="E19" s="26"/>
      <c r="F19" s="27">
        <v>3</v>
      </c>
      <c r="G19" s="23"/>
      <c r="H19" s="28">
        <v>1.5</v>
      </c>
      <c r="I19" s="28">
        <v>5.5</v>
      </c>
      <c r="J19" s="28">
        <v>92.91</v>
      </c>
      <c r="K19" s="28">
        <f t="shared" si="1"/>
        <v>96</v>
      </c>
      <c r="L19" s="29">
        <f t="shared" si="2"/>
        <v>8</v>
      </c>
      <c r="M19" s="28">
        <v>2</v>
      </c>
      <c r="N19" s="28">
        <v>6</v>
      </c>
      <c r="O19" s="23"/>
      <c r="P19" s="29">
        <f t="shared" si="3"/>
        <v>8</v>
      </c>
      <c r="Q19" s="30">
        <f t="shared" si="4"/>
        <v>24</v>
      </c>
    </row>
    <row r="20" spans="1:17" ht="16.5" x14ac:dyDescent="0.3">
      <c r="A20" s="370"/>
      <c r="B20" s="40" t="s">
        <v>50</v>
      </c>
      <c r="C20" s="24"/>
      <c r="D20" s="25" t="str">
        <f t="shared" si="0"/>
        <v>Pieza de 2inX6inX10_Pies</v>
      </c>
      <c r="E20" s="26"/>
      <c r="F20" s="27">
        <v>2</v>
      </c>
      <c r="G20" s="23"/>
      <c r="H20" s="28">
        <v>1.5</v>
      </c>
      <c r="I20" s="28">
        <v>5.5</v>
      </c>
      <c r="J20" s="28">
        <v>119</v>
      </c>
      <c r="K20" s="28">
        <f t="shared" si="1"/>
        <v>120</v>
      </c>
      <c r="L20" s="29">
        <f t="shared" si="2"/>
        <v>10</v>
      </c>
      <c r="M20" s="28">
        <v>2</v>
      </c>
      <c r="N20" s="28">
        <v>6</v>
      </c>
      <c r="O20" s="23"/>
      <c r="P20" s="29">
        <f t="shared" si="3"/>
        <v>10</v>
      </c>
      <c r="Q20" s="30">
        <f t="shared" si="4"/>
        <v>20</v>
      </c>
    </row>
    <row r="21" spans="1:17" ht="16.5" x14ac:dyDescent="0.3">
      <c r="A21" s="370"/>
      <c r="B21" s="40" t="s">
        <v>52</v>
      </c>
      <c r="C21" s="24"/>
      <c r="D21" s="25" t="str">
        <f t="shared" si="0"/>
        <v>Pieza de 2inX6inX5_Pies</v>
      </c>
      <c r="E21" s="26"/>
      <c r="F21" s="27">
        <v>6</v>
      </c>
      <c r="G21" s="23"/>
      <c r="H21" s="28">
        <v>1.5</v>
      </c>
      <c r="I21" s="28">
        <v>5.5</v>
      </c>
      <c r="J21" s="28">
        <v>55.12</v>
      </c>
      <c r="K21" s="28">
        <f t="shared" si="1"/>
        <v>60</v>
      </c>
      <c r="L21" s="29">
        <f t="shared" si="2"/>
        <v>5</v>
      </c>
      <c r="M21" s="28">
        <v>2</v>
      </c>
      <c r="N21" s="28">
        <v>6</v>
      </c>
      <c r="O21" s="23"/>
      <c r="P21" s="29">
        <f t="shared" si="3"/>
        <v>5</v>
      </c>
      <c r="Q21" s="30">
        <f t="shared" si="4"/>
        <v>30</v>
      </c>
    </row>
    <row r="22" spans="1:17" ht="17.25" thickBot="1" x14ac:dyDescent="0.35">
      <c r="A22" s="371"/>
      <c r="B22" s="23" t="s">
        <v>53</v>
      </c>
      <c r="C22" s="24"/>
      <c r="D22" s="25" t="str">
        <f t="shared" si="0"/>
        <v>Pieza de 2inX4inX2_Pies</v>
      </c>
      <c r="E22" s="26"/>
      <c r="F22" s="27">
        <v>70</v>
      </c>
      <c r="G22" s="23"/>
      <c r="H22" s="28">
        <v>1.5</v>
      </c>
      <c r="I22" s="28">
        <v>3.5</v>
      </c>
      <c r="J22" s="28">
        <v>15.36</v>
      </c>
      <c r="K22" s="28">
        <f t="shared" si="1"/>
        <v>24</v>
      </c>
      <c r="L22" s="29">
        <f t="shared" si="2"/>
        <v>2</v>
      </c>
      <c r="M22" s="28">
        <v>2</v>
      </c>
      <c r="N22" s="28">
        <v>4</v>
      </c>
      <c r="O22" s="23"/>
      <c r="P22" s="29">
        <f t="shared" si="3"/>
        <v>2</v>
      </c>
      <c r="Q22" s="30">
        <f t="shared" si="4"/>
        <v>93.333333333333329</v>
      </c>
    </row>
    <row r="23" spans="1:17" ht="16.5" thickBot="1" x14ac:dyDescent="0.3">
      <c r="A23" s="384" t="s">
        <v>58</v>
      </c>
      <c r="B23" s="385"/>
      <c r="C23" s="385"/>
      <c r="D23" s="385"/>
      <c r="E23" s="385"/>
      <c r="F23" s="386"/>
      <c r="G23" s="387"/>
      <c r="H23" s="388"/>
      <c r="I23" s="388"/>
      <c r="J23" s="388"/>
      <c r="K23" s="388"/>
      <c r="L23" s="389"/>
      <c r="M23" s="388"/>
      <c r="N23" s="388"/>
      <c r="O23" s="388"/>
      <c r="P23" s="388"/>
      <c r="Q23" s="39">
        <f>+SUM(Q24)</f>
        <v>88</v>
      </c>
    </row>
    <row r="24" spans="1:17" ht="17.25" thickBot="1" x14ac:dyDescent="0.35">
      <c r="A24" s="51"/>
      <c r="B24" s="40" t="s">
        <v>59</v>
      </c>
      <c r="C24" s="41"/>
      <c r="D24" s="42" t="str">
        <f t="shared" ref="D24" si="5">+IF(_xlfn.NUMBERVALUE(O24)=0,CONCATENATE("Pieza de ",M24,"inX",N24,"inX",P24,"_Pies"),CONCATENATE("Rollizo de ",O24,"''ØX",P24,"_Pies"))</f>
        <v>Pieza de 1inX6inX8_Pies</v>
      </c>
      <c r="E24" s="43"/>
      <c r="F24" s="44">
        <v>22</v>
      </c>
      <c r="G24" s="40"/>
      <c r="H24" s="45">
        <v>0.75</v>
      </c>
      <c r="I24" s="45">
        <v>5.5</v>
      </c>
      <c r="J24" s="52">
        <v>96</v>
      </c>
      <c r="K24" s="28">
        <f t="shared" ref="K24" si="6">+L24*12</f>
        <v>96</v>
      </c>
      <c r="L24" s="46">
        <f t="shared" ref="L24" si="7">ROUNDUP(J24/12,0)</f>
        <v>8</v>
      </c>
      <c r="M24" s="45">
        <v>1</v>
      </c>
      <c r="N24" s="45">
        <v>6</v>
      </c>
      <c r="O24" s="40"/>
      <c r="P24" s="46">
        <f t="shared" ref="P24" si="8">+L24</f>
        <v>8</v>
      </c>
      <c r="Q24" s="47">
        <f t="shared" ref="Q24" si="9">F24*M24*N24*P24/12</f>
        <v>88</v>
      </c>
    </row>
    <row r="25" spans="1:17" ht="16.5" thickBot="1" x14ac:dyDescent="0.3">
      <c r="A25" s="378" t="s">
        <v>60</v>
      </c>
      <c r="B25" s="379"/>
      <c r="C25" s="379"/>
      <c r="D25" s="379"/>
      <c r="E25" s="379"/>
      <c r="F25" s="380"/>
      <c r="G25" s="381"/>
      <c r="H25" s="382"/>
      <c r="I25" s="382"/>
      <c r="J25" s="382"/>
      <c r="K25" s="382"/>
      <c r="L25" s="383"/>
      <c r="M25" s="382"/>
      <c r="N25" s="382"/>
      <c r="O25" s="382"/>
      <c r="P25" s="382"/>
      <c r="Q25" s="14">
        <f>+SUM(Q26:Q28)</f>
        <v>273.375</v>
      </c>
    </row>
    <row r="26" spans="1:17" ht="16.5" x14ac:dyDescent="0.3">
      <c r="A26" s="369"/>
      <c r="B26" s="15" t="s">
        <v>61</v>
      </c>
      <c r="C26" s="16"/>
      <c r="D26" s="17" t="str">
        <f t="shared" si="0"/>
        <v>Pieza de 4,5inX4,5inX9_Pies</v>
      </c>
      <c r="E26" s="18"/>
      <c r="F26" s="19">
        <v>6</v>
      </c>
      <c r="G26" s="15"/>
      <c r="H26" s="20">
        <v>4</v>
      </c>
      <c r="I26" s="20">
        <v>4</v>
      </c>
      <c r="J26" s="20">
        <v>96.85</v>
      </c>
      <c r="K26" s="20">
        <f t="shared" ref="K26:K27" si="10">+L26*12</f>
        <v>108</v>
      </c>
      <c r="L26" s="21">
        <f t="shared" ref="L26:L27" si="11">ROUNDUP(J26/12,0)</f>
        <v>9</v>
      </c>
      <c r="M26" s="20">
        <v>4.5</v>
      </c>
      <c r="N26" s="20">
        <v>4.5</v>
      </c>
      <c r="O26" s="15"/>
      <c r="P26" s="21">
        <f t="shared" ref="P26:P27" si="12">+L26</f>
        <v>9</v>
      </c>
      <c r="Q26" s="22">
        <f t="shared" ref="Q26:Q27" si="13">F26*M26*N26*P26/12</f>
        <v>91.125</v>
      </c>
    </row>
    <row r="27" spans="1:17" ht="16.5" x14ac:dyDescent="0.3">
      <c r="A27" s="370"/>
      <c r="B27" s="23" t="s">
        <v>62</v>
      </c>
      <c r="C27" s="24"/>
      <c r="D27" s="25" t="str">
        <f t="shared" si="0"/>
        <v>Pieza de 4,5inX4,5inX8_Pies</v>
      </c>
      <c r="E27" s="26"/>
      <c r="F27" s="27">
        <v>6</v>
      </c>
      <c r="G27" s="23"/>
      <c r="H27" s="28">
        <v>4</v>
      </c>
      <c r="I27" s="28">
        <v>4</v>
      </c>
      <c r="J27" s="28">
        <v>86.61</v>
      </c>
      <c r="K27" s="28">
        <f t="shared" si="10"/>
        <v>96</v>
      </c>
      <c r="L27" s="29">
        <f t="shared" si="11"/>
        <v>8</v>
      </c>
      <c r="M27" s="28">
        <v>4.5</v>
      </c>
      <c r="N27" s="28">
        <v>4.5</v>
      </c>
      <c r="O27" s="23"/>
      <c r="P27" s="29">
        <f t="shared" si="12"/>
        <v>8</v>
      </c>
      <c r="Q27" s="30">
        <f t="shared" si="13"/>
        <v>81</v>
      </c>
    </row>
    <row r="28" spans="1:17" ht="17.25" thickBot="1" x14ac:dyDescent="0.35">
      <c r="A28" s="371"/>
      <c r="B28" s="31" t="s">
        <v>69</v>
      </c>
      <c r="C28" s="32"/>
      <c r="D28" s="33" t="str">
        <f t="shared" ref="D28" si="14">+IF(_xlfn.NUMBERVALUE(O28)=0,CONCATENATE("Pieza de ",M28,"inX",N28,"inX",P28,"_Pies"),CONCATENATE("Rollizo de ",O28,"''ØX",P28,"_Pies"))</f>
        <v>Pieza de 4,5inX4,5inX10_Pies</v>
      </c>
      <c r="E28" s="34"/>
      <c r="F28" s="35">
        <v>6</v>
      </c>
      <c r="G28" s="31"/>
      <c r="H28" s="36">
        <v>4</v>
      </c>
      <c r="I28" s="36">
        <v>4</v>
      </c>
      <c r="J28" s="36">
        <v>111</v>
      </c>
      <c r="K28" s="36">
        <f t="shared" ref="K28" si="15">+L28*12</f>
        <v>120</v>
      </c>
      <c r="L28" s="37">
        <f t="shared" ref="L28" si="16">ROUNDUP(J28/12,0)</f>
        <v>10</v>
      </c>
      <c r="M28" s="36">
        <v>4.5</v>
      </c>
      <c r="N28" s="36">
        <v>4.5</v>
      </c>
      <c r="O28" s="31"/>
      <c r="P28" s="37">
        <f t="shared" ref="P28" si="17">+L28</f>
        <v>10</v>
      </c>
      <c r="Q28" s="38">
        <f t="shared" ref="Q28" si="18">F28*M28*N28*P28/12</f>
        <v>101.25</v>
      </c>
    </row>
    <row r="29" spans="1:17" ht="16.5" thickBot="1" x14ac:dyDescent="0.3">
      <c r="A29" s="372" t="s">
        <v>35</v>
      </c>
      <c r="B29" s="373"/>
      <c r="C29" s="373"/>
      <c r="D29" s="373"/>
      <c r="E29" s="373"/>
      <c r="F29" s="374"/>
      <c r="G29" s="375"/>
      <c r="H29" s="376"/>
      <c r="I29" s="376"/>
      <c r="J29" s="376"/>
      <c r="K29" s="376"/>
      <c r="L29" s="377"/>
      <c r="M29" s="376"/>
      <c r="N29" s="376"/>
      <c r="O29" s="376"/>
      <c r="P29" s="376"/>
      <c r="Q29" s="48">
        <f>+SUM(Q30:Q44)</f>
        <v>436.5</v>
      </c>
    </row>
    <row r="30" spans="1:17" ht="16.5" x14ac:dyDescent="0.3">
      <c r="A30" s="369"/>
      <c r="B30" s="15" t="s">
        <v>63</v>
      </c>
      <c r="C30" s="16"/>
      <c r="D30" s="17" t="str">
        <f t="shared" ref="D30:D38" si="19">+IF(_xlfn.NUMBERVALUE(O30)=0,CONCATENATE("Pieza de ",M30,"inX",N30,"inX",P30,"_Pies"),CONCATENATE("Rollizo de ",O30,"''ØX",P30,"_Pies"))</f>
        <v>Pieza de 2inX4,5inX2_Pies</v>
      </c>
      <c r="E30" s="18"/>
      <c r="F30" s="19">
        <v>16</v>
      </c>
      <c r="G30" s="15"/>
      <c r="H30" s="20">
        <v>1.5</v>
      </c>
      <c r="I30" s="20">
        <v>4</v>
      </c>
      <c r="J30" s="53">
        <v>12.79</v>
      </c>
      <c r="K30" s="20">
        <f t="shared" ref="K30:K38" si="20">+L30*12</f>
        <v>24</v>
      </c>
      <c r="L30" s="21">
        <f t="shared" ref="L30:L38" si="21">ROUNDUP(J30/12,0)</f>
        <v>2</v>
      </c>
      <c r="M30" s="20">
        <v>2</v>
      </c>
      <c r="N30" s="20">
        <v>4.5</v>
      </c>
      <c r="O30" s="15"/>
      <c r="P30" s="21">
        <f t="shared" ref="P30:P38" si="22">+L30</f>
        <v>2</v>
      </c>
      <c r="Q30" s="22">
        <f t="shared" ref="Q30:Q38" si="23">F30*M30*N30*P30/12</f>
        <v>24</v>
      </c>
    </row>
    <row r="31" spans="1:17" ht="16.5" x14ac:dyDescent="0.3">
      <c r="A31" s="370"/>
      <c r="B31" s="23" t="s">
        <v>64</v>
      </c>
      <c r="C31" s="24"/>
      <c r="D31" s="25" t="str">
        <f t="shared" si="19"/>
        <v>Pieza de 2inX4,5inX8_Pies</v>
      </c>
      <c r="E31" s="26"/>
      <c r="F31" s="27">
        <v>8</v>
      </c>
      <c r="G31" s="23"/>
      <c r="H31" s="28">
        <v>1.5</v>
      </c>
      <c r="I31" s="28">
        <v>4</v>
      </c>
      <c r="J31" s="28">
        <v>89.76</v>
      </c>
      <c r="K31" s="28">
        <f t="shared" si="20"/>
        <v>96</v>
      </c>
      <c r="L31" s="29">
        <f t="shared" si="21"/>
        <v>8</v>
      </c>
      <c r="M31" s="28">
        <v>2</v>
      </c>
      <c r="N31" s="28">
        <v>4.5</v>
      </c>
      <c r="O31" s="23"/>
      <c r="P31" s="29">
        <f t="shared" si="22"/>
        <v>8</v>
      </c>
      <c r="Q31" s="30">
        <f t="shared" si="23"/>
        <v>48</v>
      </c>
    </row>
    <row r="32" spans="1:17" ht="16.5" x14ac:dyDescent="0.3">
      <c r="A32" s="370"/>
      <c r="B32" s="23" t="s">
        <v>65</v>
      </c>
      <c r="C32" s="24"/>
      <c r="D32" s="25" t="str">
        <f t="shared" si="19"/>
        <v>Pieza de 2inX4,5inX8_Pies</v>
      </c>
      <c r="E32" s="26"/>
      <c r="F32" s="27">
        <v>8</v>
      </c>
      <c r="G32" s="23"/>
      <c r="H32" s="28">
        <v>1.5</v>
      </c>
      <c r="I32" s="28">
        <v>4</v>
      </c>
      <c r="J32" s="28">
        <v>87.01</v>
      </c>
      <c r="K32" s="28">
        <f t="shared" si="20"/>
        <v>96</v>
      </c>
      <c r="L32" s="29">
        <f t="shared" si="21"/>
        <v>8</v>
      </c>
      <c r="M32" s="28">
        <v>2</v>
      </c>
      <c r="N32" s="28">
        <v>4.5</v>
      </c>
      <c r="O32" s="23"/>
      <c r="P32" s="29">
        <f t="shared" si="22"/>
        <v>8</v>
      </c>
      <c r="Q32" s="30">
        <f t="shared" si="23"/>
        <v>48</v>
      </c>
    </row>
    <row r="33" spans="1:17" ht="16.5" x14ac:dyDescent="0.3">
      <c r="A33" s="370"/>
      <c r="B33" s="23" t="s">
        <v>66</v>
      </c>
      <c r="C33" s="24"/>
      <c r="D33" s="25" t="str">
        <f t="shared" si="19"/>
        <v>Pieza de 2inX4,5inX8_Pies</v>
      </c>
      <c r="E33" s="26"/>
      <c r="F33" s="27">
        <v>20</v>
      </c>
      <c r="G33" s="23"/>
      <c r="H33" s="28">
        <v>1.5</v>
      </c>
      <c r="I33" s="28">
        <v>4</v>
      </c>
      <c r="J33" s="28">
        <v>85.83</v>
      </c>
      <c r="K33" s="28">
        <f t="shared" si="20"/>
        <v>96</v>
      </c>
      <c r="L33" s="29">
        <f t="shared" si="21"/>
        <v>8</v>
      </c>
      <c r="M33" s="28">
        <v>2</v>
      </c>
      <c r="N33" s="28">
        <v>4.5</v>
      </c>
      <c r="O33" s="23"/>
      <c r="P33" s="29">
        <f t="shared" si="22"/>
        <v>8</v>
      </c>
      <c r="Q33" s="30">
        <f t="shared" si="23"/>
        <v>120</v>
      </c>
    </row>
    <row r="34" spans="1:17" ht="16.5" x14ac:dyDescent="0.3">
      <c r="A34" s="370"/>
      <c r="B34" s="23" t="s">
        <v>53</v>
      </c>
      <c r="C34" s="24"/>
      <c r="D34" s="25" t="str">
        <f t="shared" si="19"/>
        <v>Pieza de 2inX4,5inX2_Pies</v>
      </c>
      <c r="E34" s="26"/>
      <c r="F34" s="27">
        <v>16</v>
      </c>
      <c r="G34" s="23"/>
      <c r="H34" s="28">
        <v>1.5</v>
      </c>
      <c r="I34" s="28">
        <v>4</v>
      </c>
      <c r="J34" s="28">
        <v>21.65</v>
      </c>
      <c r="K34" s="28">
        <f t="shared" si="20"/>
        <v>24</v>
      </c>
      <c r="L34" s="29">
        <f t="shared" si="21"/>
        <v>2</v>
      </c>
      <c r="M34" s="28">
        <v>2</v>
      </c>
      <c r="N34" s="28">
        <v>4.5</v>
      </c>
      <c r="O34" s="23"/>
      <c r="P34" s="29">
        <f t="shared" si="22"/>
        <v>2</v>
      </c>
      <c r="Q34" s="30">
        <f t="shared" si="23"/>
        <v>24</v>
      </c>
    </row>
    <row r="35" spans="1:17" ht="16.5" x14ac:dyDescent="0.3">
      <c r="A35" s="370"/>
      <c r="B35" s="23" t="s">
        <v>67</v>
      </c>
      <c r="C35" s="24"/>
      <c r="D35" s="25" t="str">
        <f t="shared" si="19"/>
        <v>Pieza de 2inX2inX9_Pies</v>
      </c>
      <c r="E35" s="26"/>
      <c r="F35" s="27">
        <v>32</v>
      </c>
      <c r="G35" s="23"/>
      <c r="H35" s="28">
        <v>1.5</v>
      </c>
      <c r="I35" s="28">
        <v>1.5</v>
      </c>
      <c r="J35" s="28">
        <v>105.91</v>
      </c>
      <c r="K35" s="28">
        <f t="shared" si="20"/>
        <v>108</v>
      </c>
      <c r="L35" s="29">
        <f t="shared" si="21"/>
        <v>9</v>
      </c>
      <c r="M35" s="28">
        <v>2</v>
      </c>
      <c r="N35" s="28">
        <v>2</v>
      </c>
      <c r="O35" s="23"/>
      <c r="P35" s="29">
        <f t="shared" si="22"/>
        <v>9</v>
      </c>
      <c r="Q35" s="30">
        <f t="shared" si="23"/>
        <v>96</v>
      </c>
    </row>
    <row r="36" spans="1:17" ht="16.5" x14ac:dyDescent="0.3">
      <c r="A36" s="370"/>
      <c r="B36" s="40" t="s">
        <v>71</v>
      </c>
      <c r="C36" s="24"/>
      <c r="D36" s="25" t="str">
        <f t="shared" si="19"/>
        <v>Pieza de 2inX4,5inX7_Pies</v>
      </c>
      <c r="E36" s="26"/>
      <c r="F36" s="27">
        <v>2</v>
      </c>
      <c r="G36" s="23"/>
      <c r="H36" s="28">
        <v>1.5</v>
      </c>
      <c r="I36" s="28">
        <v>4</v>
      </c>
      <c r="J36" s="28">
        <v>76.77</v>
      </c>
      <c r="K36" s="28">
        <f t="shared" si="20"/>
        <v>84</v>
      </c>
      <c r="L36" s="29">
        <f t="shared" si="21"/>
        <v>7</v>
      </c>
      <c r="M36" s="28">
        <v>2</v>
      </c>
      <c r="N36" s="28">
        <v>4.5</v>
      </c>
      <c r="O36" s="23"/>
      <c r="P36" s="29">
        <f t="shared" si="22"/>
        <v>7</v>
      </c>
      <c r="Q36" s="30">
        <f t="shared" si="23"/>
        <v>10.5</v>
      </c>
    </row>
    <row r="37" spans="1:17" ht="16.5" x14ac:dyDescent="0.3">
      <c r="A37" s="370"/>
      <c r="B37" s="40" t="s">
        <v>72</v>
      </c>
      <c r="C37" s="24"/>
      <c r="D37" s="25" t="str">
        <f t="shared" si="19"/>
        <v>Pieza de 2inX4,5inX8_Pies</v>
      </c>
      <c r="E37" s="26"/>
      <c r="F37" s="27">
        <v>4</v>
      </c>
      <c r="G37" s="23"/>
      <c r="H37" s="28">
        <v>1.5</v>
      </c>
      <c r="I37" s="28">
        <v>4</v>
      </c>
      <c r="J37" s="28">
        <v>85.83</v>
      </c>
      <c r="K37" s="28">
        <f t="shared" si="20"/>
        <v>96</v>
      </c>
      <c r="L37" s="29">
        <f t="shared" si="21"/>
        <v>8</v>
      </c>
      <c r="M37" s="28">
        <v>2</v>
      </c>
      <c r="N37" s="28">
        <v>4.5</v>
      </c>
      <c r="O37" s="23"/>
      <c r="P37" s="29">
        <f t="shared" si="22"/>
        <v>8</v>
      </c>
      <c r="Q37" s="30">
        <f t="shared" si="23"/>
        <v>24</v>
      </c>
    </row>
    <row r="38" spans="1:17" ht="16.5" x14ac:dyDescent="0.3">
      <c r="A38" s="370"/>
      <c r="B38" s="40" t="s">
        <v>73</v>
      </c>
      <c r="C38" s="24"/>
      <c r="D38" s="25" t="str">
        <f t="shared" si="19"/>
        <v>Pieza de 2inX4,5inX3_Pies</v>
      </c>
      <c r="E38" s="26"/>
      <c r="F38" s="27">
        <v>3</v>
      </c>
      <c r="G38" s="23"/>
      <c r="H38" s="28">
        <v>1.5</v>
      </c>
      <c r="I38" s="28">
        <v>4</v>
      </c>
      <c r="J38" s="28">
        <v>26.38</v>
      </c>
      <c r="K38" s="28">
        <f t="shared" si="20"/>
        <v>36</v>
      </c>
      <c r="L38" s="29">
        <f t="shared" si="21"/>
        <v>3</v>
      </c>
      <c r="M38" s="28">
        <v>2</v>
      </c>
      <c r="N38" s="28">
        <v>4.5</v>
      </c>
      <c r="O38" s="23"/>
      <c r="P38" s="29">
        <f t="shared" si="22"/>
        <v>3</v>
      </c>
      <c r="Q38" s="30">
        <f t="shared" si="23"/>
        <v>6.75</v>
      </c>
    </row>
    <row r="39" spans="1:17" ht="16.5" x14ac:dyDescent="0.3">
      <c r="A39" s="370"/>
      <c r="B39" s="40" t="s">
        <v>74</v>
      </c>
      <c r="C39" s="24"/>
      <c r="D39" s="25" t="str">
        <f t="shared" ref="D39:D41" si="24">+IF(_xlfn.NUMBERVALUE(O39)=0,CONCATENATE("Pieza de ",M39,"inX",N39,"inX",P39,"_Pies"),CONCATENATE("Rollizo de ",O39,"''ØX",P39,"_Pies"))</f>
        <v>Pieza de 2inX4,5inX10_Pies</v>
      </c>
      <c r="E39" s="26"/>
      <c r="F39" s="27">
        <v>1</v>
      </c>
      <c r="G39" s="23"/>
      <c r="H39" s="28">
        <v>1.5</v>
      </c>
      <c r="I39" s="28">
        <v>4</v>
      </c>
      <c r="J39" s="28">
        <v>110.62</v>
      </c>
      <c r="K39" s="28">
        <f t="shared" ref="K39:K41" si="25">+L39*12</f>
        <v>120</v>
      </c>
      <c r="L39" s="29">
        <f t="shared" ref="L39:L41" si="26">ROUNDUP(J39/12,0)</f>
        <v>10</v>
      </c>
      <c r="M39" s="28">
        <v>2</v>
      </c>
      <c r="N39" s="28">
        <v>4.5</v>
      </c>
      <c r="O39" s="23"/>
      <c r="P39" s="29">
        <f t="shared" ref="P39:P41" si="27">+L39</f>
        <v>10</v>
      </c>
      <c r="Q39" s="30">
        <f t="shared" ref="Q39:Q41" si="28">F39*M39*N39*P39/12</f>
        <v>7.5</v>
      </c>
    </row>
    <row r="40" spans="1:17" ht="16.5" x14ac:dyDescent="0.3">
      <c r="A40" s="370"/>
      <c r="B40" s="40" t="s">
        <v>75</v>
      </c>
      <c r="C40" s="24"/>
      <c r="D40" s="25" t="str">
        <f t="shared" si="24"/>
        <v>Pieza de 2inX4,5inX7_Pies</v>
      </c>
      <c r="E40" s="26"/>
      <c r="F40" s="27">
        <v>2</v>
      </c>
      <c r="G40" s="23"/>
      <c r="H40" s="28">
        <v>1.5</v>
      </c>
      <c r="I40" s="28">
        <v>4</v>
      </c>
      <c r="J40" s="28">
        <v>78.739999999999995</v>
      </c>
      <c r="K40" s="28">
        <f t="shared" si="25"/>
        <v>84</v>
      </c>
      <c r="L40" s="29">
        <f t="shared" si="26"/>
        <v>7</v>
      </c>
      <c r="M40" s="28">
        <v>2</v>
      </c>
      <c r="N40" s="28">
        <v>4.5</v>
      </c>
      <c r="O40" s="23"/>
      <c r="P40" s="29">
        <f t="shared" si="27"/>
        <v>7</v>
      </c>
      <c r="Q40" s="30">
        <f t="shared" si="28"/>
        <v>10.5</v>
      </c>
    </row>
    <row r="41" spans="1:17" ht="16.5" x14ac:dyDescent="0.3">
      <c r="A41" s="370"/>
      <c r="B41" s="40" t="s">
        <v>39</v>
      </c>
      <c r="C41" s="24"/>
      <c r="D41" s="25" t="str">
        <f t="shared" si="24"/>
        <v>Pieza de 2inX4,5inX5_Pies</v>
      </c>
      <c r="E41" s="26"/>
      <c r="F41" s="27">
        <v>1</v>
      </c>
      <c r="G41" s="23"/>
      <c r="H41" s="28">
        <v>1.5</v>
      </c>
      <c r="I41" s="28">
        <v>4</v>
      </c>
      <c r="J41" s="28">
        <v>55.12</v>
      </c>
      <c r="K41" s="28">
        <f t="shared" si="25"/>
        <v>60</v>
      </c>
      <c r="L41" s="29">
        <f t="shared" si="26"/>
        <v>5</v>
      </c>
      <c r="M41" s="28">
        <v>2</v>
      </c>
      <c r="N41" s="28">
        <v>4.5</v>
      </c>
      <c r="O41" s="23"/>
      <c r="P41" s="29">
        <f t="shared" si="27"/>
        <v>5</v>
      </c>
      <c r="Q41" s="30">
        <f t="shared" si="28"/>
        <v>3.75</v>
      </c>
    </row>
    <row r="42" spans="1:17" ht="16.5" x14ac:dyDescent="0.3">
      <c r="A42" s="370"/>
      <c r="B42" s="40" t="s">
        <v>40</v>
      </c>
      <c r="C42" s="24"/>
      <c r="D42" s="25" t="str">
        <f t="shared" ref="D42:D44" si="29">+IF(_xlfn.NUMBERVALUE(O42)=0,CONCATENATE("Pieza de ",M42,"inX",N42,"inX",P42,"_Pies"),CONCATENATE("Rollizo de ",O42,"''ØX",P42,"_Pies"))</f>
        <v>Pieza de 2inX4,5inX3_Pies</v>
      </c>
      <c r="E42" s="26"/>
      <c r="F42" s="27">
        <v>2</v>
      </c>
      <c r="G42" s="23"/>
      <c r="H42" s="28">
        <v>1.5</v>
      </c>
      <c r="I42" s="28">
        <v>4</v>
      </c>
      <c r="J42" s="28">
        <v>34.65</v>
      </c>
      <c r="K42" s="28">
        <f t="shared" ref="K42:K44" si="30">+L42*12</f>
        <v>36</v>
      </c>
      <c r="L42" s="29">
        <f t="shared" ref="L42:L44" si="31">ROUNDUP(J42/12,0)</f>
        <v>3</v>
      </c>
      <c r="M42" s="28">
        <v>2</v>
      </c>
      <c r="N42" s="28">
        <v>4.5</v>
      </c>
      <c r="O42" s="23"/>
      <c r="P42" s="29">
        <f t="shared" ref="P42:P44" si="32">+L42</f>
        <v>3</v>
      </c>
      <c r="Q42" s="30">
        <f t="shared" ref="Q42:Q44" si="33">F42*M42*N42*P42/12</f>
        <v>4.5</v>
      </c>
    </row>
    <row r="43" spans="1:17" ht="16.5" x14ac:dyDescent="0.3">
      <c r="A43" s="370"/>
      <c r="B43" s="40" t="s">
        <v>76</v>
      </c>
      <c r="C43" s="24"/>
      <c r="D43" s="25" t="str">
        <f t="shared" si="29"/>
        <v>Pieza de 2inX4,5inX2_Pies</v>
      </c>
      <c r="E43" s="26"/>
      <c r="F43" s="27">
        <v>2</v>
      </c>
      <c r="G43" s="23"/>
      <c r="H43" s="28">
        <v>1.5</v>
      </c>
      <c r="I43" s="28">
        <v>4</v>
      </c>
      <c r="J43" s="28">
        <v>13</v>
      </c>
      <c r="K43" s="28">
        <f t="shared" si="30"/>
        <v>24</v>
      </c>
      <c r="L43" s="29">
        <f t="shared" si="31"/>
        <v>2</v>
      </c>
      <c r="M43" s="28">
        <v>2</v>
      </c>
      <c r="N43" s="28">
        <v>4.5</v>
      </c>
      <c r="O43" s="23"/>
      <c r="P43" s="29">
        <f t="shared" si="32"/>
        <v>2</v>
      </c>
      <c r="Q43" s="30">
        <f t="shared" si="33"/>
        <v>3</v>
      </c>
    </row>
    <row r="44" spans="1:17" ht="17.25" thickBot="1" x14ac:dyDescent="0.35">
      <c r="A44" s="371"/>
      <c r="B44" s="49" t="s">
        <v>53</v>
      </c>
      <c r="C44" s="32"/>
      <c r="D44" s="33" t="str">
        <f t="shared" si="29"/>
        <v>Pieza de 2inX4,5inX2_Pies</v>
      </c>
      <c r="E44" s="34"/>
      <c r="F44" s="35">
        <v>4</v>
      </c>
      <c r="G44" s="31"/>
      <c r="H44" s="36">
        <v>1.5</v>
      </c>
      <c r="I44" s="36">
        <v>4</v>
      </c>
      <c r="J44" s="36">
        <v>18.899999999999999</v>
      </c>
      <c r="K44" s="36">
        <f t="shared" si="30"/>
        <v>24</v>
      </c>
      <c r="L44" s="37">
        <f t="shared" si="31"/>
        <v>2</v>
      </c>
      <c r="M44" s="36">
        <v>2</v>
      </c>
      <c r="N44" s="36">
        <v>4.5</v>
      </c>
      <c r="O44" s="31"/>
      <c r="P44" s="37">
        <f t="shared" si="32"/>
        <v>2</v>
      </c>
      <c r="Q44" s="38">
        <f t="shared" si="33"/>
        <v>6</v>
      </c>
    </row>
    <row r="45" spans="1:17" ht="16.5" thickBot="1" x14ac:dyDescent="0.3">
      <c r="A45" s="372" t="s">
        <v>78</v>
      </c>
      <c r="B45" s="373"/>
      <c r="C45" s="373"/>
      <c r="D45" s="373"/>
      <c r="E45" s="373"/>
      <c r="F45" s="374"/>
      <c r="G45" s="375"/>
      <c r="H45" s="376"/>
      <c r="I45" s="376"/>
      <c r="J45" s="376"/>
      <c r="K45" s="376"/>
      <c r="L45" s="377"/>
      <c r="M45" s="376"/>
      <c r="N45" s="376"/>
      <c r="O45" s="376"/>
      <c r="P45" s="376"/>
      <c r="Q45" s="48">
        <f>+SUM(Q46:Q47)</f>
        <v>156.375</v>
      </c>
    </row>
    <row r="46" spans="1:17" ht="16.5" x14ac:dyDescent="0.3">
      <c r="A46" s="369"/>
      <c r="B46" s="15" t="s">
        <v>79</v>
      </c>
      <c r="C46" s="16"/>
      <c r="D46" s="17" t="str">
        <f t="shared" ref="D46:D47" si="34">+IF(_xlfn.NUMBERVALUE(O46)=0,CONCATENATE("Pieza de ",M46,"inX",N46,"inX",P46,"_Pies"),CONCATENATE("Rollizo de ",O46,"''ØX",P46,"_Pies"))</f>
        <v>Pieza de 1inX4,5inX7_Pies</v>
      </c>
      <c r="E46" s="18"/>
      <c r="F46" s="19">
        <v>31</v>
      </c>
      <c r="G46" s="15"/>
      <c r="H46" s="20">
        <v>0.75</v>
      </c>
      <c r="I46" s="20">
        <v>4</v>
      </c>
      <c r="J46" s="53">
        <v>75.599999999999994</v>
      </c>
      <c r="K46" s="20">
        <f t="shared" ref="K46:K47" si="35">+L46*12</f>
        <v>84</v>
      </c>
      <c r="L46" s="21">
        <f t="shared" ref="L46:L47" si="36">ROUNDUP(J46/12,0)</f>
        <v>7</v>
      </c>
      <c r="M46" s="20">
        <v>1</v>
      </c>
      <c r="N46" s="20">
        <v>4.5</v>
      </c>
      <c r="O46" s="15"/>
      <c r="P46" s="21">
        <f t="shared" ref="P46:P47" si="37">+L46</f>
        <v>7</v>
      </c>
      <c r="Q46" s="22">
        <f t="shared" ref="Q46:Q47" si="38">F46*M46*N46*P46/12</f>
        <v>81.375</v>
      </c>
    </row>
    <row r="47" spans="1:17" ht="17.25" thickBot="1" x14ac:dyDescent="0.35">
      <c r="A47" s="371"/>
      <c r="B47" s="31" t="s">
        <v>80</v>
      </c>
      <c r="C47" s="32"/>
      <c r="D47" s="33" t="str">
        <f t="shared" si="34"/>
        <v>Pieza de 1inX4,5inX10_Pies</v>
      </c>
      <c r="E47" s="34"/>
      <c r="F47" s="35">
        <v>20</v>
      </c>
      <c r="G47" s="31"/>
      <c r="H47" s="36">
        <v>0.75</v>
      </c>
      <c r="I47" s="36">
        <v>4</v>
      </c>
      <c r="J47" s="36">
        <v>111</v>
      </c>
      <c r="K47" s="36">
        <f t="shared" si="35"/>
        <v>120</v>
      </c>
      <c r="L47" s="37">
        <f t="shared" si="36"/>
        <v>10</v>
      </c>
      <c r="M47" s="36">
        <v>1</v>
      </c>
      <c r="N47" s="36">
        <v>4.5</v>
      </c>
      <c r="O47" s="31"/>
      <c r="P47" s="37">
        <f t="shared" si="37"/>
        <v>10</v>
      </c>
      <c r="Q47" s="38">
        <f t="shared" si="38"/>
        <v>75</v>
      </c>
    </row>
    <row r="48" spans="1:17" ht="16.5" thickBot="1" x14ac:dyDescent="0.3">
      <c r="A48" s="372" t="s">
        <v>81</v>
      </c>
      <c r="B48" s="373"/>
      <c r="C48" s="373"/>
      <c r="D48" s="373"/>
      <c r="E48" s="373"/>
      <c r="F48" s="374"/>
      <c r="G48" s="375"/>
      <c r="H48" s="376"/>
      <c r="I48" s="376"/>
      <c r="J48" s="376"/>
      <c r="K48" s="376"/>
      <c r="L48" s="377"/>
      <c r="M48" s="376"/>
      <c r="N48" s="376"/>
      <c r="O48" s="376"/>
      <c r="P48" s="376"/>
      <c r="Q48" s="48">
        <f>+SUM(Q49:Q55)</f>
        <v>110.25</v>
      </c>
    </row>
    <row r="49" spans="1:17" ht="16.5" x14ac:dyDescent="0.3">
      <c r="A49" s="369"/>
      <c r="B49" s="15" t="s">
        <v>82</v>
      </c>
      <c r="C49" s="16"/>
      <c r="D49" s="17" t="str">
        <f t="shared" ref="D49:D55" si="39">+IF(_xlfn.NUMBERVALUE(O49)=0,CONCATENATE("Pieza de ",M49,"inX",N49,"inX",P49,"_Pies"),CONCATENATE("Rollizo de ",O49,"''ØX",P49,"_Pies"))</f>
        <v>Pieza de 1inX4,5inX10_Pies</v>
      </c>
      <c r="E49" s="18"/>
      <c r="F49" s="19">
        <v>20</v>
      </c>
      <c r="G49" s="15"/>
      <c r="H49" s="20">
        <v>0.75</v>
      </c>
      <c r="I49" s="20">
        <v>4</v>
      </c>
      <c r="J49" s="20">
        <v>111</v>
      </c>
      <c r="K49" s="20">
        <f t="shared" ref="K49:K55" si="40">+L49*12</f>
        <v>120</v>
      </c>
      <c r="L49" s="21">
        <f t="shared" ref="L49:L55" si="41">ROUNDUP(J49/12,0)</f>
        <v>10</v>
      </c>
      <c r="M49" s="20">
        <v>1</v>
      </c>
      <c r="N49" s="20">
        <v>4.5</v>
      </c>
      <c r="O49" s="15"/>
      <c r="P49" s="21">
        <f t="shared" ref="P49:P55" si="42">+L49</f>
        <v>10</v>
      </c>
      <c r="Q49" s="22">
        <f t="shared" ref="Q49:Q55" si="43">F49*M49*N49*P49/12</f>
        <v>75</v>
      </c>
    </row>
    <row r="50" spans="1:17" ht="16.5" x14ac:dyDescent="0.3">
      <c r="A50" s="370"/>
      <c r="B50" s="40" t="s">
        <v>74</v>
      </c>
      <c r="C50" s="24"/>
      <c r="D50" s="25" t="str">
        <f t="shared" si="39"/>
        <v>Pieza de 2inX4,5inX10_Pies</v>
      </c>
      <c r="E50" s="26"/>
      <c r="F50" s="27">
        <v>1</v>
      </c>
      <c r="G50" s="23"/>
      <c r="H50" s="28">
        <v>1.5</v>
      </c>
      <c r="I50" s="28">
        <v>4</v>
      </c>
      <c r="J50" s="28">
        <v>110.62</v>
      </c>
      <c r="K50" s="28">
        <f t="shared" si="40"/>
        <v>120</v>
      </c>
      <c r="L50" s="29">
        <f t="shared" si="41"/>
        <v>10</v>
      </c>
      <c r="M50" s="28">
        <v>2</v>
      </c>
      <c r="N50" s="28">
        <v>4.5</v>
      </c>
      <c r="O50" s="23"/>
      <c r="P50" s="29">
        <f t="shared" si="42"/>
        <v>10</v>
      </c>
      <c r="Q50" s="30">
        <f t="shared" si="43"/>
        <v>7.5</v>
      </c>
    </row>
    <row r="51" spans="1:17" ht="16.5" x14ac:dyDescent="0.3">
      <c r="A51" s="370"/>
      <c r="B51" s="40" t="s">
        <v>75</v>
      </c>
      <c r="C51" s="24"/>
      <c r="D51" s="25" t="str">
        <f t="shared" si="39"/>
        <v>Pieza de 2inX4,5inX7_Pies</v>
      </c>
      <c r="E51" s="26"/>
      <c r="F51" s="27">
        <v>2</v>
      </c>
      <c r="G51" s="23"/>
      <c r="H51" s="28">
        <v>1.5</v>
      </c>
      <c r="I51" s="28">
        <v>4</v>
      </c>
      <c r="J51" s="28">
        <v>78.739999999999995</v>
      </c>
      <c r="K51" s="28">
        <f t="shared" si="40"/>
        <v>84</v>
      </c>
      <c r="L51" s="29">
        <f t="shared" si="41"/>
        <v>7</v>
      </c>
      <c r="M51" s="28">
        <v>2</v>
      </c>
      <c r="N51" s="28">
        <v>4.5</v>
      </c>
      <c r="O51" s="23"/>
      <c r="P51" s="29">
        <f t="shared" si="42"/>
        <v>7</v>
      </c>
      <c r="Q51" s="30">
        <f t="shared" si="43"/>
        <v>10.5</v>
      </c>
    </row>
    <row r="52" spans="1:17" ht="16.5" x14ac:dyDescent="0.3">
      <c r="A52" s="370"/>
      <c r="B52" s="40" t="s">
        <v>39</v>
      </c>
      <c r="C52" s="24"/>
      <c r="D52" s="25" t="str">
        <f t="shared" si="39"/>
        <v>Pieza de 2inX4,5inX5_Pies</v>
      </c>
      <c r="E52" s="26"/>
      <c r="F52" s="27">
        <v>1</v>
      </c>
      <c r="G52" s="23"/>
      <c r="H52" s="28">
        <v>1.5</v>
      </c>
      <c r="I52" s="28">
        <v>4</v>
      </c>
      <c r="J52" s="28">
        <v>55.12</v>
      </c>
      <c r="K52" s="28">
        <f t="shared" si="40"/>
        <v>60</v>
      </c>
      <c r="L52" s="29">
        <f t="shared" si="41"/>
        <v>5</v>
      </c>
      <c r="M52" s="28">
        <v>2</v>
      </c>
      <c r="N52" s="28">
        <v>4.5</v>
      </c>
      <c r="O52" s="23"/>
      <c r="P52" s="29">
        <f t="shared" si="42"/>
        <v>5</v>
      </c>
      <c r="Q52" s="30">
        <f t="shared" si="43"/>
        <v>3.75</v>
      </c>
    </row>
    <row r="53" spans="1:17" ht="16.5" x14ac:dyDescent="0.3">
      <c r="A53" s="370"/>
      <c r="B53" s="40" t="s">
        <v>40</v>
      </c>
      <c r="C53" s="24"/>
      <c r="D53" s="25" t="str">
        <f t="shared" si="39"/>
        <v>Pieza de 2inX4,5inX3_Pies</v>
      </c>
      <c r="E53" s="26"/>
      <c r="F53" s="27">
        <v>2</v>
      </c>
      <c r="G53" s="23"/>
      <c r="H53" s="28">
        <v>1.5</v>
      </c>
      <c r="I53" s="28">
        <v>4</v>
      </c>
      <c r="J53" s="28">
        <v>34.65</v>
      </c>
      <c r="K53" s="28">
        <f t="shared" si="40"/>
        <v>36</v>
      </c>
      <c r="L53" s="29">
        <f t="shared" si="41"/>
        <v>3</v>
      </c>
      <c r="M53" s="28">
        <v>2</v>
      </c>
      <c r="N53" s="28">
        <v>4.5</v>
      </c>
      <c r="O53" s="23"/>
      <c r="P53" s="29">
        <f t="shared" si="42"/>
        <v>3</v>
      </c>
      <c r="Q53" s="30">
        <f t="shared" si="43"/>
        <v>4.5</v>
      </c>
    </row>
    <row r="54" spans="1:17" ht="16.5" x14ac:dyDescent="0.3">
      <c r="A54" s="370"/>
      <c r="B54" s="40" t="s">
        <v>76</v>
      </c>
      <c r="C54" s="24"/>
      <c r="D54" s="25" t="str">
        <f t="shared" si="39"/>
        <v>Pieza de 2inX4,5inX2_Pies</v>
      </c>
      <c r="E54" s="26"/>
      <c r="F54" s="27">
        <v>2</v>
      </c>
      <c r="G54" s="23"/>
      <c r="H54" s="28">
        <v>1.5</v>
      </c>
      <c r="I54" s="28">
        <v>4</v>
      </c>
      <c r="J54" s="28">
        <v>13</v>
      </c>
      <c r="K54" s="28">
        <f t="shared" si="40"/>
        <v>24</v>
      </c>
      <c r="L54" s="29">
        <f t="shared" si="41"/>
        <v>2</v>
      </c>
      <c r="M54" s="28">
        <v>2</v>
      </c>
      <c r="N54" s="28">
        <v>4.5</v>
      </c>
      <c r="O54" s="23"/>
      <c r="P54" s="29">
        <f t="shared" si="42"/>
        <v>2</v>
      </c>
      <c r="Q54" s="30">
        <f t="shared" si="43"/>
        <v>3</v>
      </c>
    </row>
    <row r="55" spans="1:17" ht="17.25" thickBot="1" x14ac:dyDescent="0.35">
      <c r="A55" s="371"/>
      <c r="B55" s="49" t="s">
        <v>53</v>
      </c>
      <c r="C55" s="32"/>
      <c r="D55" s="33" t="str">
        <f t="shared" si="39"/>
        <v>Pieza de 2inX4,5inX2_Pies</v>
      </c>
      <c r="E55" s="34"/>
      <c r="F55" s="35">
        <v>4</v>
      </c>
      <c r="G55" s="31"/>
      <c r="H55" s="36">
        <v>1.5</v>
      </c>
      <c r="I55" s="36">
        <v>4</v>
      </c>
      <c r="J55" s="36">
        <v>18.899999999999999</v>
      </c>
      <c r="K55" s="36">
        <f t="shared" si="40"/>
        <v>24</v>
      </c>
      <c r="L55" s="37">
        <f t="shared" si="41"/>
        <v>2</v>
      </c>
      <c r="M55" s="36">
        <v>2</v>
      </c>
      <c r="N55" s="36">
        <v>4.5</v>
      </c>
      <c r="O55" s="31"/>
      <c r="P55" s="37">
        <f t="shared" si="42"/>
        <v>2</v>
      </c>
      <c r="Q55" s="38">
        <f t="shared" si="43"/>
        <v>6</v>
      </c>
    </row>
    <row r="56" spans="1:17" ht="16.5" thickBot="1" x14ac:dyDescent="0.3">
      <c r="A56" s="358" t="s">
        <v>36</v>
      </c>
      <c r="B56" s="359"/>
      <c r="C56" s="359"/>
      <c r="D56" s="359"/>
      <c r="E56" s="359"/>
      <c r="F56" s="360"/>
      <c r="G56" s="361"/>
      <c r="H56" s="362"/>
      <c r="I56" s="362"/>
      <c r="J56" s="362"/>
      <c r="K56" s="362"/>
      <c r="L56" s="363"/>
      <c r="M56" s="362"/>
      <c r="N56" s="362"/>
      <c r="O56" s="362"/>
      <c r="P56" s="362"/>
      <c r="Q56" s="54">
        <f>+SUM(Q57:Q65)</f>
        <v>355.33333333333331</v>
      </c>
    </row>
    <row r="57" spans="1:17" ht="16.5" x14ac:dyDescent="0.3">
      <c r="A57" s="364"/>
      <c r="B57" s="15" t="s">
        <v>89</v>
      </c>
      <c r="C57" s="16"/>
      <c r="D57" s="17" t="str">
        <f t="shared" ref="D57:D65" si="44">+IF(_xlfn.NUMBERVALUE(O57)=0,CONCATENATE("Pieza de ",M57,"inX",N57,"inX",P57,"_Pies"),CONCATENATE("Rollizo de ",O57,"''ØX",P57,"_Pies"))</f>
        <v>Pieza de 2inX6,5inX2_Pies</v>
      </c>
      <c r="E57" s="18"/>
      <c r="F57" s="19">
        <v>4</v>
      </c>
      <c r="G57" s="15"/>
      <c r="H57" s="20">
        <v>1.5</v>
      </c>
      <c r="I57" s="20">
        <v>6</v>
      </c>
      <c r="J57" s="53">
        <v>12.8</v>
      </c>
      <c r="K57" s="20">
        <f t="shared" ref="K57:K65" si="45">+L57*12</f>
        <v>24</v>
      </c>
      <c r="L57" s="21">
        <f t="shared" ref="L57:L65" si="46">ROUNDUP(J57/12,0)</f>
        <v>2</v>
      </c>
      <c r="M57" s="20">
        <v>2</v>
      </c>
      <c r="N57" s="20">
        <v>6.5</v>
      </c>
      <c r="O57" s="15"/>
      <c r="P57" s="21">
        <f t="shared" ref="P57:P65" si="47">+L57</f>
        <v>2</v>
      </c>
      <c r="Q57" s="22">
        <f t="shared" ref="Q57:Q65" si="48">F57*M57*N57*P57/12</f>
        <v>8.6666666666666661</v>
      </c>
    </row>
    <row r="58" spans="1:17" ht="16.5" x14ac:dyDescent="0.3">
      <c r="A58" s="365"/>
      <c r="B58" s="23" t="s">
        <v>90</v>
      </c>
      <c r="C58" s="24"/>
      <c r="D58" s="25" t="str">
        <f t="shared" si="44"/>
        <v>Pieza de 2inX4,5inX2_Pies</v>
      </c>
      <c r="E58" s="26"/>
      <c r="F58" s="27">
        <v>4</v>
      </c>
      <c r="G58" s="23"/>
      <c r="H58" s="28">
        <v>1.5</v>
      </c>
      <c r="I58" s="28">
        <v>4</v>
      </c>
      <c r="J58" s="28">
        <v>12.8</v>
      </c>
      <c r="K58" s="28">
        <f t="shared" si="45"/>
        <v>24</v>
      </c>
      <c r="L58" s="29">
        <f t="shared" si="46"/>
        <v>2</v>
      </c>
      <c r="M58" s="28">
        <v>2</v>
      </c>
      <c r="N58" s="28">
        <v>4.5</v>
      </c>
      <c r="O58" s="23"/>
      <c r="P58" s="29">
        <f t="shared" si="47"/>
        <v>2</v>
      </c>
      <c r="Q58" s="30">
        <f t="shared" si="48"/>
        <v>6</v>
      </c>
    </row>
    <row r="59" spans="1:17" ht="16.5" x14ac:dyDescent="0.3">
      <c r="A59" s="365"/>
      <c r="B59" s="23" t="s">
        <v>91</v>
      </c>
      <c r="C59" s="24"/>
      <c r="D59" s="25" t="str">
        <f t="shared" si="44"/>
        <v>Pieza de 2inX4,5inX8_Pies</v>
      </c>
      <c r="E59" s="26"/>
      <c r="F59" s="27">
        <v>8</v>
      </c>
      <c r="G59" s="23"/>
      <c r="H59" s="28">
        <v>1.5</v>
      </c>
      <c r="I59" s="28">
        <v>4</v>
      </c>
      <c r="J59" s="28">
        <v>84.65</v>
      </c>
      <c r="K59" s="28">
        <f t="shared" si="45"/>
        <v>96</v>
      </c>
      <c r="L59" s="29">
        <f t="shared" si="46"/>
        <v>8</v>
      </c>
      <c r="M59" s="28">
        <v>2</v>
      </c>
      <c r="N59" s="28">
        <v>4.5</v>
      </c>
      <c r="O59" s="23"/>
      <c r="P59" s="29">
        <f t="shared" si="47"/>
        <v>8</v>
      </c>
      <c r="Q59" s="30">
        <f t="shared" si="48"/>
        <v>48</v>
      </c>
    </row>
    <row r="60" spans="1:17" ht="16.5" x14ac:dyDescent="0.3">
      <c r="A60" s="365"/>
      <c r="B60" s="23" t="s">
        <v>92</v>
      </c>
      <c r="C60" s="24"/>
      <c r="D60" s="25" t="str">
        <f t="shared" si="44"/>
        <v>Pieza de 2inX4,5inX1_Pies</v>
      </c>
      <c r="E60" s="26"/>
      <c r="F60" s="27">
        <v>8</v>
      </c>
      <c r="G60" s="23"/>
      <c r="H60" s="28">
        <v>1.5</v>
      </c>
      <c r="I60" s="28">
        <v>4</v>
      </c>
      <c r="J60" s="28">
        <v>9.65</v>
      </c>
      <c r="K60" s="28">
        <f t="shared" si="45"/>
        <v>12</v>
      </c>
      <c r="L60" s="29">
        <f t="shared" si="46"/>
        <v>1</v>
      </c>
      <c r="M60" s="28">
        <v>2</v>
      </c>
      <c r="N60" s="28">
        <v>4.5</v>
      </c>
      <c r="O60" s="23"/>
      <c r="P60" s="29">
        <f t="shared" si="47"/>
        <v>1</v>
      </c>
      <c r="Q60" s="30">
        <f t="shared" si="48"/>
        <v>6</v>
      </c>
    </row>
    <row r="61" spans="1:17" ht="16.5" x14ac:dyDescent="0.3">
      <c r="A61" s="365"/>
      <c r="B61" s="23" t="s">
        <v>93</v>
      </c>
      <c r="C61" s="24"/>
      <c r="D61" s="25" t="str">
        <f t="shared" si="44"/>
        <v>Pieza de 2inX6,5inX8_Pies</v>
      </c>
      <c r="E61" s="26"/>
      <c r="F61" s="27">
        <v>4</v>
      </c>
      <c r="G61" s="23"/>
      <c r="H61" s="28">
        <v>1.5</v>
      </c>
      <c r="I61" s="28">
        <v>6</v>
      </c>
      <c r="J61" s="28">
        <v>87.1</v>
      </c>
      <c r="K61" s="28">
        <f t="shared" si="45"/>
        <v>96</v>
      </c>
      <c r="L61" s="29">
        <f t="shared" si="46"/>
        <v>8</v>
      </c>
      <c r="M61" s="28">
        <v>2</v>
      </c>
      <c r="N61" s="28">
        <v>6.5</v>
      </c>
      <c r="O61" s="23"/>
      <c r="P61" s="29">
        <f t="shared" si="47"/>
        <v>8</v>
      </c>
      <c r="Q61" s="30">
        <f t="shared" si="48"/>
        <v>34.666666666666664</v>
      </c>
    </row>
    <row r="62" spans="1:17" ht="16.5" x14ac:dyDescent="0.3">
      <c r="A62" s="365"/>
      <c r="B62" s="23" t="s">
        <v>94</v>
      </c>
      <c r="C62" s="24"/>
      <c r="D62" s="25" t="str">
        <f t="shared" si="44"/>
        <v>Pieza de 2inX4,5inX8_Pies</v>
      </c>
      <c r="E62" s="26"/>
      <c r="F62" s="27">
        <v>4</v>
      </c>
      <c r="G62" s="23"/>
      <c r="H62" s="28">
        <v>1.5</v>
      </c>
      <c r="I62" s="28">
        <v>4</v>
      </c>
      <c r="J62" s="28">
        <v>87.1</v>
      </c>
      <c r="K62" s="28">
        <f t="shared" si="45"/>
        <v>96</v>
      </c>
      <c r="L62" s="29">
        <f t="shared" si="46"/>
        <v>8</v>
      </c>
      <c r="M62" s="28">
        <v>2</v>
      </c>
      <c r="N62" s="28">
        <v>4.5</v>
      </c>
      <c r="O62" s="23"/>
      <c r="P62" s="29">
        <f t="shared" si="47"/>
        <v>8</v>
      </c>
      <c r="Q62" s="30">
        <f t="shared" si="48"/>
        <v>24</v>
      </c>
    </row>
    <row r="63" spans="1:17" ht="16.5" x14ac:dyDescent="0.3">
      <c r="A63" s="365"/>
      <c r="B63" s="23" t="s">
        <v>95</v>
      </c>
      <c r="C63" s="24"/>
      <c r="D63" s="25" t="str">
        <f t="shared" si="44"/>
        <v>Pieza de 2inX4,5inX8_Pies</v>
      </c>
      <c r="E63" s="26"/>
      <c r="F63" s="27">
        <v>20</v>
      </c>
      <c r="G63" s="23"/>
      <c r="H63" s="28">
        <v>1.5</v>
      </c>
      <c r="I63" s="28">
        <v>4</v>
      </c>
      <c r="J63" s="28">
        <v>84.65</v>
      </c>
      <c r="K63" s="28">
        <f t="shared" si="45"/>
        <v>96</v>
      </c>
      <c r="L63" s="29">
        <f t="shared" si="46"/>
        <v>8</v>
      </c>
      <c r="M63" s="28">
        <v>2</v>
      </c>
      <c r="N63" s="28">
        <v>4.5</v>
      </c>
      <c r="O63" s="23"/>
      <c r="P63" s="29">
        <f t="shared" si="47"/>
        <v>8</v>
      </c>
      <c r="Q63" s="30">
        <f t="shared" si="48"/>
        <v>120</v>
      </c>
    </row>
    <row r="64" spans="1:17" ht="16.5" x14ac:dyDescent="0.3">
      <c r="A64" s="365"/>
      <c r="B64" s="23" t="s">
        <v>96</v>
      </c>
      <c r="C64" s="24"/>
      <c r="D64" s="25" t="str">
        <f t="shared" si="44"/>
        <v>Pieza de 2inX4,5inX2_Pies</v>
      </c>
      <c r="E64" s="26"/>
      <c r="F64" s="27">
        <v>16</v>
      </c>
      <c r="G64" s="23"/>
      <c r="H64" s="28">
        <v>1.5</v>
      </c>
      <c r="I64" s="28">
        <v>4</v>
      </c>
      <c r="J64" s="28">
        <v>21.65</v>
      </c>
      <c r="K64" s="28">
        <f t="shared" si="45"/>
        <v>24</v>
      </c>
      <c r="L64" s="29">
        <f t="shared" si="46"/>
        <v>2</v>
      </c>
      <c r="M64" s="28">
        <v>2</v>
      </c>
      <c r="N64" s="28">
        <v>4.5</v>
      </c>
      <c r="O64" s="23"/>
      <c r="P64" s="29">
        <f t="shared" si="47"/>
        <v>2</v>
      </c>
      <c r="Q64" s="30">
        <f t="shared" si="48"/>
        <v>24</v>
      </c>
    </row>
    <row r="65" spans="1:17" ht="17.25" thickBot="1" x14ac:dyDescent="0.35">
      <c r="A65" s="366"/>
      <c r="B65" s="31" t="s">
        <v>97</v>
      </c>
      <c r="C65" s="32"/>
      <c r="D65" s="33" t="str">
        <f t="shared" si="44"/>
        <v>Pieza de 2inX2inX9_Pies</v>
      </c>
      <c r="E65" s="34"/>
      <c r="F65" s="35">
        <v>28</v>
      </c>
      <c r="G65" s="31"/>
      <c r="H65" s="36">
        <v>1.5</v>
      </c>
      <c r="I65" s="36">
        <v>1.5</v>
      </c>
      <c r="J65" s="36">
        <v>105.71</v>
      </c>
      <c r="K65" s="36">
        <f t="shared" si="45"/>
        <v>108</v>
      </c>
      <c r="L65" s="37">
        <f t="shared" si="46"/>
        <v>9</v>
      </c>
      <c r="M65" s="36">
        <v>2</v>
      </c>
      <c r="N65" s="36">
        <v>2</v>
      </c>
      <c r="O65" s="31"/>
      <c r="P65" s="37">
        <f t="shared" si="47"/>
        <v>9</v>
      </c>
      <c r="Q65" s="38">
        <f t="shared" si="48"/>
        <v>84</v>
      </c>
    </row>
    <row r="66" spans="1:17" ht="16.5" thickBot="1" x14ac:dyDescent="0.3">
      <c r="A66" s="390" t="s">
        <v>142</v>
      </c>
      <c r="B66" s="391"/>
      <c r="C66" s="391"/>
      <c r="D66" s="391"/>
      <c r="E66" s="391"/>
      <c r="F66" s="391"/>
      <c r="G66" s="391"/>
      <c r="H66" s="391"/>
      <c r="I66" s="391"/>
      <c r="J66" s="391"/>
      <c r="K66" s="391"/>
      <c r="L66" s="391"/>
      <c r="M66" s="391"/>
      <c r="N66" s="391"/>
      <c r="O66" s="391"/>
      <c r="P66" s="391"/>
      <c r="Q66" s="12"/>
    </row>
    <row r="67" spans="1:17" ht="16.5" thickBot="1" x14ac:dyDescent="0.3">
      <c r="A67" s="392" t="s">
        <v>41</v>
      </c>
      <c r="B67" s="393"/>
      <c r="C67" s="393"/>
      <c r="D67" s="393"/>
      <c r="E67" s="393"/>
      <c r="F67" s="394"/>
      <c r="G67" s="395"/>
      <c r="H67" s="396"/>
      <c r="I67" s="396"/>
      <c r="J67" s="396"/>
      <c r="K67" s="396"/>
      <c r="L67" s="397"/>
      <c r="M67" s="396"/>
      <c r="N67" s="396"/>
      <c r="O67" s="396"/>
      <c r="P67" s="396"/>
      <c r="Q67" s="13">
        <f>+Q68+Q70+Q81+Q83+Q88+Q111+Q114+Q122+Q137</f>
        <v>2634.375</v>
      </c>
    </row>
    <row r="68" spans="1:17" ht="16.5" thickBot="1" x14ac:dyDescent="0.3">
      <c r="A68" s="378" t="s">
        <v>42</v>
      </c>
      <c r="B68" s="379"/>
      <c r="C68" s="379"/>
      <c r="D68" s="379"/>
      <c r="E68" s="379"/>
      <c r="F68" s="380"/>
      <c r="G68" s="381"/>
      <c r="H68" s="382"/>
      <c r="I68" s="382"/>
      <c r="J68" s="382"/>
      <c r="K68" s="382"/>
      <c r="L68" s="383"/>
      <c r="M68" s="382"/>
      <c r="N68" s="382"/>
      <c r="O68" s="382"/>
      <c r="P68" s="382"/>
      <c r="Q68" s="14">
        <f>+SUM(Q69)</f>
        <v>183.75</v>
      </c>
    </row>
    <row r="69" spans="1:17" ht="17.25" thickBot="1" x14ac:dyDescent="0.35">
      <c r="A69" s="50"/>
      <c r="B69" s="61" t="s">
        <v>17</v>
      </c>
      <c r="C69" s="16"/>
      <c r="D69" s="17" t="str">
        <f t="shared" ref="D69" si="49">+IF(_xlfn.NUMBERVALUE(O69)=0,CONCATENATE("Pieza de ",M69,"inX",N69,"inX",P69,"_Pies"),CONCATENATE("Rollizo de ",O69,"''ØX",P69,"_Pies"))</f>
        <v>Pieza de 7inX7inX3_Pies</v>
      </c>
      <c r="E69" s="18"/>
      <c r="F69" s="19">
        <v>15</v>
      </c>
      <c r="G69" s="15"/>
      <c r="H69" s="20">
        <v>6</v>
      </c>
      <c r="I69" s="20">
        <v>6</v>
      </c>
      <c r="J69" s="20">
        <v>36</v>
      </c>
      <c r="K69" s="20">
        <f t="shared" ref="K69" si="50">+L69*12</f>
        <v>36</v>
      </c>
      <c r="L69" s="21">
        <f t="shared" ref="L69" si="51">ROUNDUP(J69/12,0)</f>
        <v>3</v>
      </c>
      <c r="M69" s="20">
        <v>7</v>
      </c>
      <c r="N69" s="20">
        <v>7</v>
      </c>
      <c r="O69" s="15"/>
      <c r="P69" s="21">
        <f t="shared" ref="P69" si="52">+L69</f>
        <v>3</v>
      </c>
      <c r="Q69" s="22">
        <f t="shared" ref="Q69" si="53">F69*M69*N69*P69/12</f>
        <v>183.75</v>
      </c>
    </row>
    <row r="70" spans="1:17" ht="16.5" thickBot="1" x14ac:dyDescent="0.3">
      <c r="A70" s="384" t="s">
        <v>43</v>
      </c>
      <c r="B70" s="385"/>
      <c r="C70" s="385"/>
      <c r="D70" s="385"/>
      <c r="E70" s="385"/>
      <c r="F70" s="386"/>
      <c r="G70" s="387"/>
      <c r="H70" s="388"/>
      <c r="I70" s="388"/>
      <c r="J70" s="388"/>
      <c r="K70" s="388"/>
      <c r="L70" s="389"/>
      <c r="M70" s="388"/>
      <c r="N70" s="388"/>
      <c r="O70" s="388"/>
      <c r="P70" s="388"/>
      <c r="Q70" s="39">
        <f>+SUM(Q71:Q80)</f>
        <v>546</v>
      </c>
    </row>
    <row r="71" spans="1:17" ht="16.5" x14ac:dyDescent="0.3">
      <c r="A71" s="369"/>
      <c r="B71" s="62" t="s">
        <v>116</v>
      </c>
      <c r="C71" s="41"/>
      <c r="D71" s="42" t="str">
        <f t="shared" ref="D71:D80" si="54">+IF(_xlfn.NUMBERVALUE(O71)=0,CONCATENATE("Pieza de ",M71,"inX",N71,"inX",P71,"_Pies"),CONCATENATE("Rollizo de ",O71,"''ØX",P71,"_Pies"))</f>
        <v>Pieza de 2inX6inX8_Pies</v>
      </c>
      <c r="E71" s="43"/>
      <c r="F71" s="44">
        <v>8</v>
      </c>
      <c r="G71" s="40"/>
      <c r="H71" s="45">
        <v>1.5</v>
      </c>
      <c r="I71" s="45">
        <v>5.5</v>
      </c>
      <c r="J71" s="52">
        <v>90.91</v>
      </c>
      <c r="K71" s="45">
        <f t="shared" ref="K71:K80" si="55">+L71*12</f>
        <v>96</v>
      </c>
      <c r="L71" s="46">
        <f t="shared" ref="L71:L80" si="56">ROUNDUP(J71/12,0)</f>
        <v>8</v>
      </c>
      <c r="M71" s="45">
        <v>2</v>
      </c>
      <c r="N71" s="45">
        <v>6</v>
      </c>
      <c r="O71" s="40"/>
      <c r="P71" s="46">
        <f t="shared" ref="P71:P80" si="57">+L71</f>
        <v>8</v>
      </c>
      <c r="Q71" s="47">
        <f t="shared" ref="Q71:Q80" si="58">F71*M71*N71*P71/12</f>
        <v>64</v>
      </c>
    </row>
    <row r="72" spans="1:17" ht="16.5" x14ac:dyDescent="0.3">
      <c r="A72" s="370"/>
      <c r="B72" s="62" t="s">
        <v>117</v>
      </c>
      <c r="C72" s="24"/>
      <c r="D72" s="25" t="str">
        <f t="shared" si="54"/>
        <v>Pieza de 2inX6inX2_Pies</v>
      </c>
      <c r="E72" s="26"/>
      <c r="F72" s="27">
        <v>8</v>
      </c>
      <c r="G72" s="23"/>
      <c r="H72" s="28">
        <v>1.5</v>
      </c>
      <c r="I72" s="28">
        <v>5.5</v>
      </c>
      <c r="J72" s="28">
        <v>14.76</v>
      </c>
      <c r="K72" s="28">
        <f t="shared" si="55"/>
        <v>24</v>
      </c>
      <c r="L72" s="29">
        <f t="shared" si="56"/>
        <v>2</v>
      </c>
      <c r="M72" s="28">
        <v>2</v>
      </c>
      <c r="N72" s="28">
        <v>6</v>
      </c>
      <c r="O72" s="23"/>
      <c r="P72" s="29">
        <f t="shared" si="57"/>
        <v>2</v>
      </c>
      <c r="Q72" s="30">
        <f t="shared" si="58"/>
        <v>16</v>
      </c>
    </row>
    <row r="73" spans="1:17" ht="16.5" x14ac:dyDescent="0.3">
      <c r="A73" s="370"/>
      <c r="B73" s="62" t="s">
        <v>118</v>
      </c>
      <c r="C73" s="24"/>
      <c r="D73" s="25" t="str">
        <f t="shared" si="54"/>
        <v>Pieza de 2inX6inX4_Pies</v>
      </c>
      <c r="E73" s="26"/>
      <c r="F73" s="27">
        <v>2</v>
      </c>
      <c r="G73" s="23"/>
      <c r="H73" s="28">
        <v>1.5</v>
      </c>
      <c r="I73" s="28">
        <v>5.5</v>
      </c>
      <c r="J73" s="28">
        <v>46.46</v>
      </c>
      <c r="K73" s="28">
        <f t="shared" si="55"/>
        <v>48</v>
      </c>
      <c r="L73" s="29">
        <f t="shared" si="56"/>
        <v>4</v>
      </c>
      <c r="M73" s="28">
        <v>2</v>
      </c>
      <c r="N73" s="28">
        <v>6</v>
      </c>
      <c r="O73" s="23"/>
      <c r="P73" s="29">
        <f t="shared" si="57"/>
        <v>4</v>
      </c>
      <c r="Q73" s="30">
        <f t="shared" si="58"/>
        <v>8</v>
      </c>
    </row>
    <row r="74" spans="1:17" ht="16.5" x14ac:dyDescent="0.3">
      <c r="A74" s="370"/>
      <c r="B74" s="59" t="s">
        <v>123</v>
      </c>
      <c r="C74" s="24"/>
      <c r="D74" s="25" t="str">
        <f t="shared" si="54"/>
        <v>Pieza de 2inX6inX10_Pies</v>
      </c>
      <c r="E74" s="26"/>
      <c r="F74" s="27">
        <v>16</v>
      </c>
      <c r="G74" s="23"/>
      <c r="H74" s="28">
        <v>1.5</v>
      </c>
      <c r="I74" s="28">
        <v>5.5</v>
      </c>
      <c r="J74" s="28">
        <v>115.75</v>
      </c>
      <c r="K74" s="28">
        <f t="shared" si="55"/>
        <v>120</v>
      </c>
      <c r="L74" s="29">
        <f t="shared" si="56"/>
        <v>10</v>
      </c>
      <c r="M74" s="28">
        <v>2</v>
      </c>
      <c r="N74" s="28">
        <v>6</v>
      </c>
      <c r="O74" s="23"/>
      <c r="P74" s="29">
        <f t="shared" si="57"/>
        <v>10</v>
      </c>
      <c r="Q74" s="30">
        <f t="shared" si="58"/>
        <v>160</v>
      </c>
    </row>
    <row r="75" spans="1:17" ht="16.5" x14ac:dyDescent="0.3">
      <c r="A75" s="370"/>
      <c r="B75" s="62" t="s">
        <v>119</v>
      </c>
      <c r="C75" s="24"/>
      <c r="D75" s="25" t="str">
        <f t="shared" si="54"/>
        <v>Pieza de 2inX6inX8_Pies</v>
      </c>
      <c r="E75" s="26"/>
      <c r="F75" s="27">
        <v>12</v>
      </c>
      <c r="G75" s="23"/>
      <c r="H75" s="28">
        <v>1.5</v>
      </c>
      <c r="I75" s="28">
        <v>5.5</v>
      </c>
      <c r="J75" s="28">
        <v>85.04</v>
      </c>
      <c r="K75" s="28">
        <f t="shared" si="55"/>
        <v>96</v>
      </c>
      <c r="L75" s="29">
        <f t="shared" si="56"/>
        <v>8</v>
      </c>
      <c r="M75" s="28">
        <v>2</v>
      </c>
      <c r="N75" s="28">
        <v>6</v>
      </c>
      <c r="O75" s="23"/>
      <c r="P75" s="29">
        <f t="shared" si="57"/>
        <v>8</v>
      </c>
      <c r="Q75" s="30">
        <f t="shared" si="58"/>
        <v>96</v>
      </c>
    </row>
    <row r="76" spans="1:17" ht="16.5" x14ac:dyDescent="0.3">
      <c r="A76" s="370"/>
      <c r="B76" s="62" t="s">
        <v>120</v>
      </c>
      <c r="C76" s="24"/>
      <c r="D76" s="25" t="str">
        <f t="shared" si="54"/>
        <v>Pieza de 2inX6inX4_Pies</v>
      </c>
      <c r="E76" s="26"/>
      <c r="F76" s="27">
        <v>6</v>
      </c>
      <c r="G76" s="23"/>
      <c r="H76" s="28">
        <v>1.5</v>
      </c>
      <c r="I76" s="28">
        <v>5.5</v>
      </c>
      <c r="J76" s="28">
        <v>40.549999999999997</v>
      </c>
      <c r="K76" s="28">
        <f t="shared" si="55"/>
        <v>48</v>
      </c>
      <c r="L76" s="29">
        <f t="shared" si="56"/>
        <v>4</v>
      </c>
      <c r="M76" s="28">
        <v>2</v>
      </c>
      <c r="N76" s="28">
        <v>6</v>
      </c>
      <c r="O76" s="23"/>
      <c r="P76" s="29">
        <f t="shared" si="57"/>
        <v>4</v>
      </c>
      <c r="Q76" s="30">
        <f t="shared" si="58"/>
        <v>24</v>
      </c>
    </row>
    <row r="77" spans="1:17" ht="16.5" x14ac:dyDescent="0.3">
      <c r="A77" s="370"/>
      <c r="B77" s="62" t="s">
        <v>121</v>
      </c>
      <c r="C77" s="24"/>
      <c r="D77" s="25" t="str">
        <f t="shared" si="54"/>
        <v>Pieza de 2inX6inX1_Pies</v>
      </c>
      <c r="E77" s="26"/>
      <c r="F77" s="27">
        <v>12</v>
      </c>
      <c r="G77" s="23"/>
      <c r="H77" s="28">
        <v>1.5</v>
      </c>
      <c r="I77" s="28">
        <v>5.5</v>
      </c>
      <c r="J77" s="28">
        <v>10.23</v>
      </c>
      <c r="K77" s="28">
        <f t="shared" si="55"/>
        <v>12</v>
      </c>
      <c r="L77" s="29">
        <f t="shared" si="56"/>
        <v>1</v>
      </c>
      <c r="M77" s="28">
        <v>2</v>
      </c>
      <c r="N77" s="28">
        <v>6</v>
      </c>
      <c r="O77" s="23"/>
      <c r="P77" s="29">
        <f t="shared" si="57"/>
        <v>1</v>
      </c>
      <c r="Q77" s="30">
        <f t="shared" si="58"/>
        <v>12</v>
      </c>
    </row>
    <row r="78" spans="1:17" ht="16.5" x14ac:dyDescent="0.3">
      <c r="A78" s="370"/>
      <c r="B78" s="62" t="s">
        <v>122</v>
      </c>
      <c r="C78" s="24"/>
      <c r="D78" s="25" t="str">
        <f t="shared" si="54"/>
        <v>Pieza de 2inX6inX8_Pies</v>
      </c>
      <c r="E78" s="26"/>
      <c r="F78" s="27">
        <v>3</v>
      </c>
      <c r="G78" s="23"/>
      <c r="H78" s="28">
        <v>1.5</v>
      </c>
      <c r="I78" s="28">
        <v>5.5</v>
      </c>
      <c r="J78" s="28">
        <v>92.91</v>
      </c>
      <c r="K78" s="28">
        <f t="shared" si="55"/>
        <v>96</v>
      </c>
      <c r="L78" s="29">
        <f t="shared" si="56"/>
        <v>8</v>
      </c>
      <c r="M78" s="28">
        <v>2</v>
      </c>
      <c r="N78" s="28">
        <v>6</v>
      </c>
      <c r="O78" s="23"/>
      <c r="P78" s="29">
        <f t="shared" si="57"/>
        <v>8</v>
      </c>
      <c r="Q78" s="30">
        <f t="shared" si="58"/>
        <v>24</v>
      </c>
    </row>
    <row r="79" spans="1:17" ht="16.5" x14ac:dyDescent="0.3">
      <c r="A79" s="370"/>
      <c r="B79" s="59" t="s">
        <v>124</v>
      </c>
      <c r="C79" s="24"/>
      <c r="D79" s="25" t="str">
        <f t="shared" si="54"/>
        <v>Pieza de 2inX6inX5_Pies</v>
      </c>
      <c r="E79" s="26"/>
      <c r="F79" s="27">
        <v>6</v>
      </c>
      <c r="G79" s="23"/>
      <c r="H79" s="28">
        <v>1.5</v>
      </c>
      <c r="I79" s="28">
        <v>5.5</v>
      </c>
      <c r="J79" s="28">
        <v>55.12</v>
      </c>
      <c r="K79" s="28">
        <f t="shared" si="55"/>
        <v>60</v>
      </c>
      <c r="L79" s="29">
        <f t="shared" si="56"/>
        <v>5</v>
      </c>
      <c r="M79" s="28">
        <v>2</v>
      </c>
      <c r="N79" s="28">
        <v>6</v>
      </c>
      <c r="O79" s="23"/>
      <c r="P79" s="29">
        <f t="shared" si="57"/>
        <v>5</v>
      </c>
      <c r="Q79" s="30">
        <f t="shared" si="58"/>
        <v>30</v>
      </c>
    </row>
    <row r="80" spans="1:17" ht="17.25" thickBot="1" x14ac:dyDescent="0.35">
      <c r="A80" s="371"/>
      <c r="B80" s="59" t="s">
        <v>53</v>
      </c>
      <c r="C80" s="24"/>
      <c r="D80" s="25" t="str">
        <f t="shared" si="54"/>
        <v>Pieza de 2inX4inX2_Pies</v>
      </c>
      <c r="E80" s="26"/>
      <c r="F80" s="27">
        <v>84</v>
      </c>
      <c r="G80" s="23"/>
      <c r="H80" s="28">
        <v>1.5</v>
      </c>
      <c r="I80" s="28">
        <v>3.5</v>
      </c>
      <c r="J80" s="28">
        <v>15.36</v>
      </c>
      <c r="K80" s="28">
        <f t="shared" si="55"/>
        <v>24</v>
      </c>
      <c r="L80" s="29">
        <f t="shared" si="56"/>
        <v>2</v>
      </c>
      <c r="M80" s="28">
        <v>2</v>
      </c>
      <c r="N80" s="28">
        <v>4</v>
      </c>
      <c r="O80" s="23"/>
      <c r="P80" s="29">
        <f t="shared" si="57"/>
        <v>2</v>
      </c>
      <c r="Q80" s="30">
        <f t="shared" si="58"/>
        <v>112</v>
      </c>
    </row>
    <row r="81" spans="1:17" ht="16.5" thickBot="1" x14ac:dyDescent="0.3">
      <c r="A81" s="384" t="s">
        <v>58</v>
      </c>
      <c r="B81" s="385"/>
      <c r="C81" s="385"/>
      <c r="D81" s="385"/>
      <c r="E81" s="385"/>
      <c r="F81" s="386"/>
      <c r="G81" s="387"/>
      <c r="H81" s="388"/>
      <c r="I81" s="388"/>
      <c r="J81" s="388"/>
      <c r="K81" s="388"/>
      <c r="L81" s="389"/>
      <c r="M81" s="388"/>
      <c r="N81" s="388"/>
      <c r="O81" s="388"/>
      <c r="P81" s="388"/>
      <c r="Q81" s="39">
        <f>+SUM(Q82)</f>
        <v>110</v>
      </c>
    </row>
    <row r="82" spans="1:17" ht="17.25" thickBot="1" x14ac:dyDescent="0.35">
      <c r="A82" s="51"/>
      <c r="B82" s="62" t="s">
        <v>59</v>
      </c>
      <c r="C82" s="41"/>
      <c r="D82" s="42" t="str">
        <f t="shared" ref="D82" si="59">+IF(_xlfn.NUMBERVALUE(O82)=0,CONCATENATE("Pieza de ",M82,"inX",N82,"inX",P82,"_Pies"),CONCATENATE("Rollizo de ",O82,"''ØX",P82,"_Pies"))</f>
        <v>Pieza de 1inX6inX10_Pies</v>
      </c>
      <c r="E82" s="43"/>
      <c r="F82" s="44">
        <v>22</v>
      </c>
      <c r="G82" s="40"/>
      <c r="H82" s="45">
        <v>0.75</v>
      </c>
      <c r="I82" s="45">
        <v>5.5</v>
      </c>
      <c r="J82" s="52">
        <v>120</v>
      </c>
      <c r="K82" s="28">
        <f t="shared" ref="K82" si="60">+L82*12</f>
        <v>120</v>
      </c>
      <c r="L82" s="46">
        <f t="shared" ref="L82" si="61">ROUNDUP(J82/12,0)</f>
        <v>10</v>
      </c>
      <c r="M82" s="45">
        <v>1</v>
      </c>
      <c r="N82" s="45">
        <v>6</v>
      </c>
      <c r="O82" s="40"/>
      <c r="P82" s="46">
        <f t="shared" ref="P82" si="62">+L82</f>
        <v>10</v>
      </c>
      <c r="Q82" s="47">
        <f t="shared" ref="Q82" si="63">F82*M82*N82*P82/12</f>
        <v>110</v>
      </c>
    </row>
    <row r="83" spans="1:17" ht="16.5" thickBot="1" x14ac:dyDescent="0.3">
      <c r="A83" s="378" t="s">
        <v>60</v>
      </c>
      <c r="B83" s="379"/>
      <c r="C83" s="379"/>
      <c r="D83" s="379"/>
      <c r="E83" s="379"/>
      <c r="F83" s="380"/>
      <c r="G83" s="381"/>
      <c r="H83" s="382"/>
      <c r="I83" s="382"/>
      <c r="J83" s="382"/>
      <c r="K83" s="382"/>
      <c r="L83" s="383"/>
      <c r="M83" s="382"/>
      <c r="N83" s="382"/>
      <c r="O83" s="382"/>
      <c r="P83" s="382"/>
      <c r="Q83" s="14">
        <f>+SUM(Q84:Q87)</f>
        <v>344.25</v>
      </c>
    </row>
    <row r="84" spans="1:17" ht="16.5" x14ac:dyDescent="0.3">
      <c r="A84" s="364"/>
      <c r="B84" s="61" t="s">
        <v>61</v>
      </c>
      <c r="C84" s="16"/>
      <c r="D84" s="17" t="str">
        <f t="shared" ref="D84:D86" si="64">+IF(_xlfn.NUMBERVALUE(O84)=0,CONCATENATE("Pieza de ",M84,"inX",N84,"inX",P84,"_Pies"),CONCATENATE("Rollizo de ",O84,"''ØX",P84,"_Pies"))</f>
        <v>Pieza de 4,5inX4,5inX9_Pies</v>
      </c>
      <c r="E84" s="18"/>
      <c r="F84" s="19">
        <v>8</v>
      </c>
      <c r="G84" s="15"/>
      <c r="H84" s="20">
        <v>4</v>
      </c>
      <c r="I84" s="20">
        <v>4</v>
      </c>
      <c r="J84" s="20">
        <v>96.85</v>
      </c>
      <c r="K84" s="20">
        <f t="shared" ref="K84:K86" si="65">+L84*12</f>
        <v>108</v>
      </c>
      <c r="L84" s="21">
        <f t="shared" ref="L84:L86" si="66">ROUNDUP(J84/12,0)</f>
        <v>9</v>
      </c>
      <c r="M84" s="20">
        <v>4.5</v>
      </c>
      <c r="N84" s="20">
        <v>4.5</v>
      </c>
      <c r="O84" s="15"/>
      <c r="P84" s="21">
        <f t="shared" ref="P84:P86" si="67">+L84</f>
        <v>9</v>
      </c>
      <c r="Q84" s="22">
        <f t="shared" ref="Q84:Q86" si="68">F84*M84*N84*P84/12</f>
        <v>121.5</v>
      </c>
    </row>
    <row r="85" spans="1:17" ht="16.5" x14ac:dyDescent="0.3">
      <c r="A85" s="365"/>
      <c r="B85" s="59" t="s">
        <v>62</v>
      </c>
      <c r="C85" s="24"/>
      <c r="D85" s="25" t="str">
        <f t="shared" si="64"/>
        <v>Pieza de 4,5inX4,5inX8_Pies</v>
      </c>
      <c r="E85" s="26"/>
      <c r="F85" s="27">
        <v>8</v>
      </c>
      <c r="G85" s="23"/>
      <c r="H85" s="28">
        <v>4</v>
      </c>
      <c r="I85" s="28">
        <v>4</v>
      </c>
      <c r="J85" s="28">
        <v>86.61</v>
      </c>
      <c r="K85" s="28">
        <f t="shared" si="65"/>
        <v>96</v>
      </c>
      <c r="L85" s="29">
        <f t="shared" si="66"/>
        <v>8</v>
      </c>
      <c r="M85" s="28">
        <v>4.5</v>
      </c>
      <c r="N85" s="28">
        <v>4.5</v>
      </c>
      <c r="O85" s="23"/>
      <c r="P85" s="29">
        <f t="shared" si="67"/>
        <v>8</v>
      </c>
      <c r="Q85" s="30">
        <f t="shared" si="68"/>
        <v>108</v>
      </c>
    </row>
    <row r="86" spans="1:17" ht="16.5" x14ac:dyDescent="0.3">
      <c r="A86" s="365"/>
      <c r="B86" s="59" t="s">
        <v>125</v>
      </c>
      <c r="C86" s="24"/>
      <c r="D86" s="25" t="str">
        <f t="shared" si="64"/>
        <v>Pieza de 4,5inX4,5inX10_Pies</v>
      </c>
      <c r="E86" s="26"/>
      <c r="F86" s="27">
        <v>6</v>
      </c>
      <c r="G86" s="23"/>
      <c r="H86" s="28">
        <v>4</v>
      </c>
      <c r="I86" s="28">
        <v>4</v>
      </c>
      <c r="J86" s="28">
        <v>111</v>
      </c>
      <c r="K86" s="28">
        <f t="shared" si="65"/>
        <v>120</v>
      </c>
      <c r="L86" s="29">
        <f t="shared" si="66"/>
        <v>10</v>
      </c>
      <c r="M86" s="28">
        <v>4.5</v>
      </c>
      <c r="N86" s="28">
        <v>4.5</v>
      </c>
      <c r="O86" s="23"/>
      <c r="P86" s="29">
        <f t="shared" si="67"/>
        <v>10</v>
      </c>
      <c r="Q86" s="30">
        <f t="shared" si="68"/>
        <v>101.25</v>
      </c>
    </row>
    <row r="87" spans="1:17" ht="17.25" thickBot="1" x14ac:dyDescent="0.35">
      <c r="A87" s="366"/>
      <c r="B87" s="60" t="s">
        <v>126</v>
      </c>
      <c r="C87" s="32"/>
      <c r="D87" s="33" t="str">
        <f t="shared" ref="D87" si="69">+IF(_xlfn.NUMBERVALUE(O87)=0,CONCATENATE("Pieza de ",M87,"inX",N87,"inX",P87,"_Pies"),CONCATENATE("Rollizo de ",O87,"''ØX",P87,"_Pies"))</f>
        <v>Pieza de 4,5inX4,5inX4_Pies</v>
      </c>
      <c r="E87" s="34"/>
      <c r="F87" s="35">
        <v>2</v>
      </c>
      <c r="G87" s="31"/>
      <c r="H87" s="36">
        <v>4</v>
      </c>
      <c r="I87" s="36">
        <v>4</v>
      </c>
      <c r="J87" s="36">
        <v>42.52</v>
      </c>
      <c r="K87" s="36">
        <f t="shared" ref="K87" si="70">+L87*12</f>
        <v>48</v>
      </c>
      <c r="L87" s="37">
        <f t="shared" ref="L87" si="71">ROUNDUP(J87/12,0)</f>
        <v>4</v>
      </c>
      <c r="M87" s="36">
        <v>4.5</v>
      </c>
      <c r="N87" s="36">
        <v>4.5</v>
      </c>
      <c r="O87" s="31"/>
      <c r="P87" s="37">
        <f t="shared" ref="P87" si="72">+L87</f>
        <v>4</v>
      </c>
      <c r="Q87" s="38">
        <f t="shared" ref="Q87" si="73">F87*M87*N87*P87/12</f>
        <v>13.5</v>
      </c>
    </row>
    <row r="88" spans="1:17" ht="16.5" thickBot="1" x14ac:dyDescent="0.3">
      <c r="A88" s="358" t="s">
        <v>35</v>
      </c>
      <c r="B88" s="359"/>
      <c r="C88" s="359"/>
      <c r="D88" s="359"/>
      <c r="E88" s="359"/>
      <c r="F88" s="360"/>
      <c r="G88" s="361"/>
      <c r="H88" s="362"/>
      <c r="I88" s="362"/>
      <c r="J88" s="362"/>
      <c r="K88" s="362"/>
      <c r="L88" s="363"/>
      <c r="M88" s="362"/>
      <c r="N88" s="362"/>
      <c r="O88" s="362"/>
      <c r="P88" s="362"/>
      <c r="Q88" s="54">
        <f>+SUM(Q89:Q110)</f>
        <v>622.5</v>
      </c>
    </row>
    <row r="89" spans="1:17" ht="16.5" x14ac:dyDescent="0.3">
      <c r="A89" s="367"/>
      <c r="B89" s="61" t="s">
        <v>63</v>
      </c>
      <c r="C89" s="16"/>
      <c r="D89" s="17" t="str">
        <f t="shared" ref="D89:D103" si="74">+IF(_xlfn.NUMBERVALUE(O89)=0,CONCATENATE("Pieza de ",M89,"inX",N89,"inX",P89,"_Pies"),CONCATENATE("Rollizo de ",O89,"''ØX",P89,"_Pies"))</f>
        <v>Pieza de 2inX4,5inX2_Pies</v>
      </c>
      <c r="E89" s="18"/>
      <c r="F89" s="19">
        <v>16</v>
      </c>
      <c r="G89" s="15"/>
      <c r="H89" s="20">
        <v>1.5</v>
      </c>
      <c r="I89" s="20">
        <v>4</v>
      </c>
      <c r="J89" s="53">
        <v>12.79</v>
      </c>
      <c r="K89" s="20">
        <f t="shared" ref="K89:K103" si="75">+L89*12</f>
        <v>24</v>
      </c>
      <c r="L89" s="21">
        <f t="shared" ref="L89:L103" si="76">ROUNDUP(J89/12,0)</f>
        <v>2</v>
      </c>
      <c r="M89" s="20">
        <v>2</v>
      </c>
      <c r="N89" s="20">
        <v>4.5</v>
      </c>
      <c r="O89" s="15"/>
      <c r="P89" s="21">
        <f t="shared" ref="P89:P103" si="77">+L89</f>
        <v>2</v>
      </c>
      <c r="Q89" s="22">
        <f t="shared" ref="Q89:Q103" si="78">F89*M89*N89*P89/12</f>
        <v>24</v>
      </c>
    </row>
    <row r="90" spans="1:17" ht="16.5" x14ac:dyDescent="0.3">
      <c r="A90" s="368"/>
      <c r="B90" s="59" t="s">
        <v>64</v>
      </c>
      <c r="C90" s="24"/>
      <c r="D90" s="25" t="str">
        <f t="shared" si="74"/>
        <v>Pieza de 2inX4,5inX8_Pies</v>
      </c>
      <c r="E90" s="26"/>
      <c r="F90" s="27">
        <v>8</v>
      </c>
      <c r="G90" s="23"/>
      <c r="H90" s="28">
        <v>1.5</v>
      </c>
      <c r="I90" s="28">
        <v>4</v>
      </c>
      <c r="J90" s="28">
        <v>89.76</v>
      </c>
      <c r="K90" s="28">
        <f t="shared" si="75"/>
        <v>96</v>
      </c>
      <c r="L90" s="29">
        <f t="shared" si="76"/>
        <v>8</v>
      </c>
      <c r="M90" s="28">
        <v>2</v>
      </c>
      <c r="N90" s="28">
        <v>4.5</v>
      </c>
      <c r="O90" s="23"/>
      <c r="P90" s="29">
        <f t="shared" si="77"/>
        <v>8</v>
      </c>
      <c r="Q90" s="30">
        <f t="shared" si="78"/>
        <v>48</v>
      </c>
    </row>
    <row r="91" spans="1:17" ht="16.5" x14ac:dyDescent="0.3">
      <c r="A91" s="368"/>
      <c r="B91" s="59" t="s">
        <v>65</v>
      </c>
      <c r="C91" s="24"/>
      <c r="D91" s="25" t="str">
        <f t="shared" si="74"/>
        <v>Pieza de 2inX4,5inX8_Pies</v>
      </c>
      <c r="E91" s="26"/>
      <c r="F91" s="27">
        <v>8</v>
      </c>
      <c r="G91" s="23"/>
      <c r="H91" s="28">
        <v>1.5</v>
      </c>
      <c r="I91" s="28">
        <v>4</v>
      </c>
      <c r="J91" s="28">
        <v>87.01</v>
      </c>
      <c r="K91" s="28">
        <f t="shared" si="75"/>
        <v>96</v>
      </c>
      <c r="L91" s="29">
        <f t="shared" si="76"/>
        <v>8</v>
      </c>
      <c r="M91" s="28">
        <v>2</v>
      </c>
      <c r="N91" s="28">
        <v>4.5</v>
      </c>
      <c r="O91" s="23"/>
      <c r="P91" s="29">
        <f t="shared" si="77"/>
        <v>8</v>
      </c>
      <c r="Q91" s="30">
        <f t="shared" si="78"/>
        <v>48</v>
      </c>
    </row>
    <row r="92" spans="1:17" ht="16.5" x14ac:dyDescent="0.3">
      <c r="A92" s="368"/>
      <c r="B92" s="59" t="s">
        <v>66</v>
      </c>
      <c r="C92" s="24"/>
      <c r="D92" s="25" t="str">
        <f t="shared" si="74"/>
        <v>Pieza de 2inX4,5inX8_Pies</v>
      </c>
      <c r="E92" s="26"/>
      <c r="F92" s="27">
        <v>20</v>
      </c>
      <c r="G92" s="23"/>
      <c r="H92" s="28">
        <v>1.5</v>
      </c>
      <c r="I92" s="28">
        <v>4</v>
      </c>
      <c r="J92" s="28">
        <v>85.83</v>
      </c>
      <c r="K92" s="28">
        <f t="shared" si="75"/>
        <v>96</v>
      </c>
      <c r="L92" s="29">
        <f t="shared" si="76"/>
        <v>8</v>
      </c>
      <c r="M92" s="28">
        <v>2</v>
      </c>
      <c r="N92" s="28">
        <v>4.5</v>
      </c>
      <c r="O92" s="23"/>
      <c r="P92" s="29">
        <f t="shared" si="77"/>
        <v>8</v>
      </c>
      <c r="Q92" s="30">
        <f t="shared" si="78"/>
        <v>120</v>
      </c>
    </row>
    <row r="93" spans="1:17" ht="16.5" x14ac:dyDescent="0.3">
      <c r="A93" s="368"/>
      <c r="B93" s="59" t="s">
        <v>53</v>
      </c>
      <c r="C93" s="24"/>
      <c r="D93" s="25" t="str">
        <f t="shared" si="74"/>
        <v>Pieza de 2inX4,5inX2_Pies</v>
      </c>
      <c r="E93" s="26"/>
      <c r="F93" s="27">
        <v>16</v>
      </c>
      <c r="G93" s="23"/>
      <c r="H93" s="28">
        <v>1.5</v>
      </c>
      <c r="I93" s="28">
        <v>4</v>
      </c>
      <c r="J93" s="28">
        <v>21.65</v>
      </c>
      <c r="K93" s="28">
        <f t="shared" si="75"/>
        <v>24</v>
      </c>
      <c r="L93" s="29">
        <f t="shared" si="76"/>
        <v>2</v>
      </c>
      <c r="M93" s="28">
        <v>2</v>
      </c>
      <c r="N93" s="28">
        <v>4.5</v>
      </c>
      <c r="O93" s="23"/>
      <c r="P93" s="29">
        <f t="shared" si="77"/>
        <v>2</v>
      </c>
      <c r="Q93" s="30">
        <f t="shared" si="78"/>
        <v>24</v>
      </c>
    </row>
    <row r="94" spans="1:17" ht="16.5" x14ac:dyDescent="0.3">
      <c r="A94" s="368"/>
      <c r="B94" s="59" t="s">
        <v>67</v>
      </c>
      <c r="C94" s="24"/>
      <c r="D94" s="25" t="str">
        <f t="shared" si="74"/>
        <v>Pieza de 2inX2inX9_Pies</v>
      </c>
      <c r="E94" s="26"/>
      <c r="F94" s="27">
        <v>32</v>
      </c>
      <c r="G94" s="23"/>
      <c r="H94" s="28">
        <v>1.5</v>
      </c>
      <c r="I94" s="28">
        <v>1.5</v>
      </c>
      <c r="J94" s="28">
        <v>105.91</v>
      </c>
      <c r="K94" s="28">
        <f t="shared" si="75"/>
        <v>108</v>
      </c>
      <c r="L94" s="29">
        <f t="shared" si="76"/>
        <v>9</v>
      </c>
      <c r="M94" s="28">
        <v>2</v>
      </c>
      <c r="N94" s="28">
        <v>2</v>
      </c>
      <c r="O94" s="23"/>
      <c r="P94" s="29">
        <f t="shared" si="77"/>
        <v>9</v>
      </c>
      <c r="Q94" s="30">
        <f t="shared" si="78"/>
        <v>96</v>
      </c>
    </row>
    <row r="95" spans="1:17" ht="16.5" x14ac:dyDescent="0.3">
      <c r="A95" s="368"/>
      <c r="B95" s="59" t="s">
        <v>71</v>
      </c>
      <c r="C95" s="24"/>
      <c r="D95" s="25" t="str">
        <f t="shared" si="74"/>
        <v>Pieza de 2inX4,5inX7_Pies</v>
      </c>
      <c r="E95" s="26"/>
      <c r="F95" s="27">
        <v>2</v>
      </c>
      <c r="G95" s="23"/>
      <c r="H95" s="28">
        <v>1.5</v>
      </c>
      <c r="I95" s="28">
        <v>4</v>
      </c>
      <c r="J95" s="28">
        <v>76.77</v>
      </c>
      <c r="K95" s="28">
        <f t="shared" si="75"/>
        <v>84</v>
      </c>
      <c r="L95" s="29">
        <f t="shared" si="76"/>
        <v>7</v>
      </c>
      <c r="M95" s="28">
        <v>2</v>
      </c>
      <c r="N95" s="28">
        <v>4.5</v>
      </c>
      <c r="O95" s="23"/>
      <c r="P95" s="29">
        <f t="shared" si="77"/>
        <v>7</v>
      </c>
      <c r="Q95" s="30">
        <f t="shared" si="78"/>
        <v>10.5</v>
      </c>
    </row>
    <row r="96" spans="1:17" ht="16.5" x14ac:dyDescent="0.3">
      <c r="A96" s="368"/>
      <c r="B96" s="59" t="s">
        <v>72</v>
      </c>
      <c r="C96" s="24"/>
      <c r="D96" s="25" t="str">
        <f t="shared" si="74"/>
        <v>Pieza de 2inX4,5inX8_Pies</v>
      </c>
      <c r="E96" s="26"/>
      <c r="F96" s="27">
        <v>4</v>
      </c>
      <c r="G96" s="23"/>
      <c r="H96" s="28">
        <v>1.5</v>
      </c>
      <c r="I96" s="28">
        <v>4</v>
      </c>
      <c r="J96" s="28">
        <v>85.83</v>
      </c>
      <c r="K96" s="28">
        <f t="shared" si="75"/>
        <v>96</v>
      </c>
      <c r="L96" s="29">
        <f t="shared" si="76"/>
        <v>8</v>
      </c>
      <c r="M96" s="28">
        <v>2</v>
      </c>
      <c r="N96" s="28">
        <v>4.5</v>
      </c>
      <c r="O96" s="23"/>
      <c r="P96" s="29">
        <f t="shared" si="77"/>
        <v>8</v>
      </c>
      <c r="Q96" s="30">
        <f t="shared" si="78"/>
        <v>24</v>
      </c>
    </row>
    <row r="97" spans="1:17" ht="16.5" x14ac:dyDescent="0.3">
      <c r="A97" s="368"/>
      <c r="B97" s="59" t="s">
        <v>73</v>
      </c>
      <c r="C97" s="24"/>
      <c r="D97" s="25" t="str">
        <f t="shared" si="74"/>
        <v>Pieza de 2inX4,5inX3_Pies</v>
      </c>
      <c r="E97" s="26"/>
      <c r="F97" s="27">
        <v>3</v>
      </c>
      <c r="G97" s="23"/>
      <c r="H97" s="28">
        <v>1.5</v>
      </c>
      <c r="I97" s="28">
        <v>4</v>
      </c>
      <c r="J97" s="28">
        <v>26.38</v>
      </c>
      <c r="K97" s="28">
        <f t="shared" si="75"/>
        <v>36</v>
      </c>
      <c r="L97" s="29">
        <f t="shared" si="76"/>
        <v>3</v>
      </c>
      <c r="M97" s="28">
        <v>2</v>
      </c>
      <c r="N97" s="28">
        <v>4.5</v>
      </c>
      <c r="O97" s="23"/>
      <c r="P97" s="29">
        <f t="shared" si="77"/>
        <v>3</v>
      </c>
      <c r="Q97" s="30">
        <f t="shared" si="78"/>
        <v>6.75</v>
      </c>
    </row>
    <row r="98" spans="1:17" ht="16.5" x14ac:dyDescent="0.3">
      <c r="A98" s="368"/>
      <c r="B98" s="59" t="s">
        <v>74</v>
      </c>
      <c r="C98" s="24"/>
      <c r="D98" s="25" t="str">
        <f t="shared" si="74"/>
        <v>Pieza de 2inX4,5inX10_Pies</v>
      </c>
      <c r="E98" s="26"/>
      <c r="F98" s="27">
        <v>1</v>
      </c>
      <c r="G98" s="23"/>
      <c r="H98" s="28">
        <v>1.5</v>
      </c>
      <c r="I98" s="28">
        <v>4</v>
      </c>
      <c r="J98" s="28">
        <v>110.62</v>
      </c>
      <c r="K98" s="28">
        <f t="shared" si="75"/>
        <v>120</v>
      </c>
      <c r="L98" s="29">
        <f t="shared" si="76"/>
        <v>10</v>
      </c>
      <c r="M98" s="28">
        <v>2</v>
      </c>
      <c r="N98" s="28">
        <v>4.5</v>
      </c>
      <c r="O98" s="23"/>
      <c r="P98" s="29">
        <f t="shared" si="77"/>
        <v>10</v>
      </c>
      <c r="Q98" s="30">
        <f t="shared" si="78"/>
        <v>7.5</v>
      </c>
    </row>
    <row r="99" spans="1:17" ht="16.5" x14ac:dyDescent="0.3">
      <c r="A99" s="368"/>
      <c r="B99" s="59" t="s">
        <v>75</v>
      </c>
      <c r="C99" s="24"/>
      <c r="D99" s="25" t="str">
        <f t="shared" si="74"/>
        <v>Pieza de 2inX4,5inX7_Pies</v>
      </c>
      <c r="E99" s="26"/>
      <c r="F99" s="27">
        <v>2</v>
      </c>
      <c r="G99" s="23"/>
      <c r="H99" s="28">
        <v>1.5</v>
      </c>
      <c r="I99" s="28">
        <v>4</v>
      </c>
      <c r="J99" s="28">
        <v>78.739999999999995</v>
      </c>
      <c r="K99" s="28">
        <f t="shared" si="75"/>
        <v>84</v>
      </c>
      <c r="L99" s="29">
        <f t="shared" si="76"/>
        <v>7</v>
      </c>
      <c r="M99" s="28">
        <v>2</v>
      </c>
      <c r="N99" s="28">
        <v>4.5</v>
      </c>
      <c r="O99" s="23"/>
      <c r="P99" s="29">
        <f t="shared" si="77"/>
        <v>7</v>
      </c>
      <c r="Q99" s="30">
        <f t="shared" si="78"/>
        <v>10.5</v>
      </c>
    </row>
    <row r="100" spans="1:17" ht="16.5" x14ac:dyDescent="0.3">
      <c r="A100" s="368"/>
      <c r="B100" s="59" t="s">
        <v>39</v>
      </c>
      <c r="C100" s="24"/>
      <c r="D100" s="25" t="str">
        <f t="shared" si="74"/>
        <v>Pieza de 2inX4,5inX5_Pies</v>
      </c>
      <c r="E100" s="26"/>
      <c r="F100" s="27">
        <v>1</v>
      </c>
      <c r="G100" s="23"/>
      <c r="H100" s="28">
        <v>1.5</v>
      </c>
      <c r="I100" s="28">
        <v>4</v>
      </c>
      <c r="J100" s="28">
        <v>55.12</v>
      </c>
      <c r="K100" s="28">
        <f t="shared" si="75"/>
        <v>60</v>
      </c>
      <c r="L100" s="29">
        <f t="shared" si="76"/>
        <v>5</v>
      </c>
      <c r="M100" s="28">
        <v>2</v>
      </c>
      <c r="N100" s="28">
        <v>4.5</v>
      </c>
      <c r="O100" s="23"/>
      <c r="P100" s="29">
        <f t="shared" si="77"/>
        <v>5</v>
      </c>
      <c r="Q100" s="30">
        <f t="shared" si="78"/>
        <v>3.75</v>
      </c>
    </row>
    <row r="101" spans="1:17" ht="16.5" x14ac:dyDescent="0.3">
      <c r="A101" s="368"/>
      <c r="B101" s="59" t="s">
        <v>40</v>
      </c>
      <c r="C101" s="24"/>
      <c r="D101" s="25" t="str">
        <f t="shared" si="74"/>
        <v>Pieza de 2inX4,5inX3_Pies</v>
      </c>
      <c r="E101" s="26"/>
      <c r="F101" s="27">
        <v>2</v>
      </c>
      <c r="G101" s="23"/>
      <c r="H101" s="28">
        <v>1.5</v>
      </c>
      <c r="I101" s="28">
        <v>4</v>
      </c>
      <c r="J101" s="28">
        <v>34.65</v>
      </c>
      <c r="K101" s="28">
        <f t="shared" si="75"/>
        <v>36</v>
      </c>
      <c r="L101" s="29">
        <f t="shared" si="76"/>
        <v>3</v>
      </c>
      <c r="M101" s="28">
        <v>2</v>
      </c>
      <c r="N101" s="28">
        <v>4.5</v>
      </c>
      <c r="O101" s="23"/>
      <c r="P101" s="29">
        <f t="shared" si="77"/>
        <v>3</v>
      </c>
      <c r="Q101" s="30">
        <f t="shared" si="78"/>
        <v>4.5</v>
      </c>
    </row>
    <row r="102" spans="1:17" ht="16.5" x14ac:dyDescent="0.3">
      <c r="A102" s="368"/>
      <c r="B102" s="59" t="s">
        <v>76</v>
      </c>
      <c r="C102" s="24"/>
      <c r="D102" s="25" t="str">
        <f t="shared" si="74"/>
        <v>Pieza de 2inX4,5inX2_Pies</v>
      </c>
      <c r="E102" s="26"/>
      <c r="F102" s="27">
        <v>2</v>
      </c>
      <c r="G102" s="23"/>
      <c r="H102" s="28">
        <v>1.5</v>
      </c>
      <c r="I102" s="28">
        <v>4</v>
      </c>
      <c r="J102" s="28">
        <v>13</v>
      </c>
      <c r="K102" s="28">
        <f t="shared" si="75"/>
        <v>24</v>
      </c>
      <c r="L102" s="29">
        <f t="shared" si="76"/>
        <v>2</v>
      </c>
      <c r="M102" s="28">
        <v>2</v>
      </c>
      <c r="N102" s="28">
        <v>4.5</v>
      </c>
      <c r="O102" s="23"/>
      <c r="P102" s="29">
        <f t="shared" si="77"/>
        <v>2</v>
      </c>
      <c r="Q102" s="30">
        <f t="shared" si="78"/>
        <v>3</v>
      </c>
    </row>
    <row r="103" spans="1:17" ht="16.5" x14ac:dyDescent="0.3">
      <c r="A103" s="368"/>
      <c r="B103" s="59" t="s">
        <v>53</v>
      </c>
      <c r="C103" s="24"/>
      <c r="D103" s="25" t="str">
        <f t="shared" si="74"/>
        <v>Pieza de 2inX4,5inX2_Pies</v>
      </c>
      <c r="E103" s="26"/>
      <c r="F103" s="27">
        <v>4</v>
      </c>
      <c r="G103" s="23"/>
      <c r="H103" s="28">
        <v>1.5</v>
      </c>
      <c r="I103" s="28">
        <v>4</v>
      </c>
      <c r="J103" s="28">
        <v>18.899999999999999</v>
      </c>
      <c r="K103" s="28">
        <f t="shared" si="75"/>
        <v>24</v>
      </c>
      <c r="L103" s="29">
        <f t="shared" si="76"/>
        <v>2</v>
      </c>
      <c r="M103" s="28">
        <v>2</v>
      </c>
      <c r="N103" s="28">
        <v>4.5</v>
      </c>
      <c r="O103" s="23"/>
      <c r="P103" s="29">
        <f t="shared" si="77"/>
        <v>2</v>
      </c>
      <c r="Q103" s="30">
        <f t="shared" si="78"/>
        <v>6</v>
      </c>
    </row>
    <row r="104" spans="1:17" ht="16.5" x14ac:dyDescent="0.3">
      <c r="A104" s="368"/>
      <c r="B104" s="59" t="s">
        <v>127</v>
      </c>
      <c r="C104" s="24"/>
      <c r="D104" s="25" t="str">
        <f t="shared" ref="D104:D107" si="79">+IF(_xlfn.NUMBERVALUE(O104)=0,CONCATENATE("Pieza de ",M104,"inX",N104,"inX",P104,"_Pies"),CONCATENATE("Rollizo de ",O104,"''ØX",P104,"_Pies"))</f>
        <v>Pieza de 2inX4,5inX8_Pies</v>
      </c>
      <c r="E104" s="26"/>
      <c r="F104" s="27">
        <v>6</v>
      </c>
      <c r="G104" s="23"/>
      <c r="H104" s="28">
        <v>1.5</v>
      </c>
      <c r="I104" s="28">
        <v>4</v>
      </c>
      <c r="J104" s="28">
        <v>85.83</v>
      </c>
      <c r="K104" s="28">
        <f t="shared" ref="K104:K107" si="80">+L104*12</f>
        <v>96</v>
      </c>
      <c r="L104" s="29">
        <f t="shared" ref="L104:L107" si="81">ROUNDUP(J104/12,0)</f>
        <v>8</v>
      </c>
      <c r="M104" s="28">
        <v>2</v>
      </c>
      <c r="N104" s="28">
        <v>4.5</v>
      </c>
      <c r="O104" s="23"/>
      <c r="P104" s="29">
        <f t="shared" ref="P104:P107" si="82">+L104</f>
        <v>8</v>
      </c>
      <c r="Q104" s="30">
        <f t="shared" ref="Q104:Q107" si="83">F104*M104*N104*P104/12</f>
        <v>36</v>
      </c>
    </row>
    <row r="105" spans="1:17" ht="16.5" x14ac:dyDescent="0.3">
      <c r="A105" s="368"/>
      <c r="B105" s="59" t="s">
        <v>128</v>
      </c>
      <c r="C105" s="24"/>
      <c r="D105" s="25" t="str">
        <f t="shared" si="79"/>
        <v>Pieza de 2inX4,5inX4_Pies</v>
      </c>
      <c r="E105" s="26"/>
      <c r="F105" s="27">
        <v>4</v>
      </c>
      <c r="G105" s="23"/>
      <c r="H105" s="28">
        <v>1.5</v>
      </c>
      <c r="I105" s="28">
        <v>4</v>
      </c>
      <c r="J105" s="28">
        <v>42.52</v>
      </c>
      <c r="K105" s="28">
        <f t="shared" si="80"/>
        <v>48</v>
      </c>
      <c r="L105" s="29">
        <f t="shared" si="81"/>
        <v>4</v>
      </c>
      <c r="M105" s="28">
        <v>2</v>
      </c>
      <c r="N105" s="28">
        <v>4.5</v>
      </c>
      <c r="O105" s="23"/>
      <c r="P105" s="29">
        <f t="shared" si="82"/>
        <v>4</v>
      </c>
      <c r="Q105" s="30">
        <f t="shared" si="83"/>
        <v>12</v>
      </c>
    </row>
    <row r="106" spans="1:17" ht="16.5" x14ac:dyDescent="0.3">
      <c r="A106" s="368"/>
      <c r="B106" s="59" t="s">
        <v>53</v>
      </c>
      <c r="C106" s="24"/>
      <c r="D106" s="25" t="str">
        <f t="shared" si="79"/>
        <v>Pieza de 2inX4,5inX2_Pies</v>
      </c>
      <c r="E106" s="26"/>
      <c r="F106" s="27">
        <v>4</v>
      </c>
      <c r="G106" s="23"/>
      <c r="H106" s="28">
        <v>1.5</v>
      </c>
      <c r="I106" s="28">
        <v>4</v>
      </c>
      <c r="J106" s="28">
        <v>18.899999999999999</v>
      </c>
      <c r="K106" s="28">
        <f t="shared" si="80"/>
        <v>24</v>
      </c>
      <c r="L106" s="29">
        <f t="shared" si="81"/>
        <v>2</v>
      </c>
      <c r="M106" s="28">
        <v>2</v>
      </c>
      <c r="N106" s="28">
        <v>4.5</v>
      </c>
      <c r="O106" s="23"/>
      <c r="P106" s="29">
        <f t="shared" si="82"/>
        <v>2</v>
      </c>
      <c r="Q106" s="30">
        <f t="shared" si="83"/>
        <v>6</v>
      </c>
    </row>
    <row r="107" spans="1:17" ht="16.5" x14ac:dyDescent="0.3">
      <c r="A107" s="368"/>
      <c r="B107" s="59" t="s">
        <v>67</v>
      </c>
      <c r="C107" s="24"/>
      <c r="D107" s="25" t="str">
        <f t="shared" si="79"/>
        <v>Pieza de 2inX2inX9_Pies</v>
      </c>
      <c r="E107" s="26"/>
      <c r="F107" s="27">
        <v>16</v>
      </c>
      <c r="G107" s="23"/>
      <c r="H107" s="28">
        <v>1.5</v>
      </c>
      <c r="I107" s="28">
        <v>1.5</v>
      </c>
      <c r="J107" s="28">
        <v>105.91</v>
      </c>
      <c r="K107" s="28">
        <f t="shared" si="80"/>
        <v>108</v>
      </c>
      <c r="L107" s="29">
        <f t="shared" si="81"/>
        <v>9</v>
      </c>
      <c r="M107" s="28">
        <v>2</v>
      </c>
      <c r="N107" s="28">
        <v>2</v>
      </c>
      <c r="O107" s="23"/>
      <c r="P107" s="29">
        <f t="shared" si="82"/>
        <v>9</v>
      </c>
      <c r="Q107" s="30">
        <f t="shared" si="83"/>
        <v>48</v>
      </c>
    </row>
    <row r="108" spans="1:17" ht="16.5" x14ac:dyDescent="0.3">
      <c r="A108" s="368"/>
      <c r="B108" s="59" t="s">
        <v>129</v>
      </c>
      <c r="C108" s="24"/>
      <c r="D108" s="25" t="str">
        <f t="shared" ref="D108:D110" si="84">+IF(_xlfn.NUMBERVALUE(O108)=0,CONCATENATE("Pieza de ",M108,"inX",N108,"inX",P108,"_Pies"),CONCATENATE("Rollizo de ",O108,"''ØX",P108,"_Pies"))</f>
        <v>Pieza de 2inX4,5inX8_Pies</v>
      </c>
      <c r="E108" s="26"/>
      <c r="F108" s="27">
        <v>10</v>
      </c>
      <c r="G108" s="23"/>
      <c r="H108" s="28">
        <v>1.5</v>
      </c>
      <c r="I108" s="28">
        <v>4</v>
      </c>
      <c r="J108" s="28">
        <v>85.04</v>
      </c>
      <c r="K108" s="28">
        <f t="shared" ref="K108:K110" si="85">+L108*12</f>
        <v>96</v>
      </c>
      <c r="L108" s="29">
        <f t="shared" ref="L108:L110" si="86">ROUNDUP(J108/12,0)</f>
        <v>8</v>
      </c>
      <c r="M108" s="28">
        <v>2</v>
      </c>
      <c r="N108" s="28">
        <v>4.5</v>
      </c>
      <c r="O108" s="23"/>
      <c r="P108" s="29">
        <f t="shared" ref="P108:P110" si="87">+L108</f>
        <v>8</v>
      </c>
      <c r="Q108" s="30">
        <f t="shared" ref="Q108:Q110" si="88">F108*M108*N108*P108/12</f>
        <v>60</v>
      </c>
    </row>
    <row r="109" spans="1:17" ht="16.5" x14ac:dyDescent="0.3">
      <c r="A109" s="368"/>
      <c r="B109" s="59" t="s">
        <v>130</v>
      </c>
      <c r="C109" s="24"/>
      <c r="D109" s="25" t="str">
        <f t="shared" si="84"/>
        <v>Pieza de 2inX4,5inX5_Pies</v>
      </c>
      <c r="E109" s="26"/>
      <c r="F109" s="27">
        <v>4</v>
      </c>
      <c r="G109" s="23"/>
      <c r="H109" s="28">
        <v>1.5</v>
      </c>
      <c r="I109" s="28">
        <v>4</v>
      </c>
      <c r="J109" s="28">
        <v>55.51</v>
      </c>
      <c r="K109" s="28">
        <f t="shared" si="85"/>
        <v>60</v>
      </c>
      <c r="L109" s="29">
        <f t="shared" si="86"/>
        <v>5</v>
      </c>
      <c r="M109" s="28">
        <v>2</v>
      </c>
      <c r="N109" s="28">
        <v>4.5</v>
      </c>
      <c r="O109" s="23"/>
      <c r="P109" s="29">
        <f t="shared" si="87"/>
        <v>5</v>
      </c>
      <c r="Q109" s="30">
        <f t="shared" si="88"/>
        <v>15</v>
      </c>
    </row>
    <row r="110" spans="1:17" ht="16.5" x14ac:dyDescent="0.3">
      <c r="A110" s="368"/>
      <c r="B110" s="59" t="s">
        <v>53</v>
      </c>
      <c r="C110" s="24"/>
      <c r="D110" s="25" t="str">
        <f t="shared" si="84"/>
        <v>Pieza de 2inX4,5inX2_Pies</v>
      </c>
      <c r="E110" s="26"/>
      <c r="F110" s="27">
        <v>6</v>
      </c>
      <c r="G110" s="23"/>
      <c r="H110" s="28">
        <v>1.5</v>
      </c>
      <c r="I110" s="28">
        <v>4</v>
      </c>
      <c r="J110" s="28">
        <v>20.87</v>
      </c>
      <c r="K110" s="28">
        <f t="shared" si="85"/>
        <v>24</v>
      </c>
      <c r="L110" s="29">
        <f t="shared" si="86"/>
        <v>2</v>
      </c>
      <c r="M110" s="28">
        <v>2</v>
      </c>
      <c r="N110" s="28">
        <v>4.5</v>
      </c>
      <c r="O110" s="23"/>
      <c r="P110" s="29">
        <f t="shared" si="87"/>
        <v>2</v>
      </c>
      <c r="Q110" s="30">
        <f t="shared" si="88"/>
        <v>9</v>
      </c>
    </row>
    <row r="111" spans="1:17" ht="16.5" thickBot="1" x14ac:dyDescent="0.3">
      <c r="A111" s="372" t="s">
        <v>78</v>
      </c>
      <c r="B111" s="373"/>
      <c r="C111" s="373"/>
      <c r="D111" s="373"/>
      <c r="E111" s="373"/>
      <c r="F111" s="374"/>
      <c r="G111" s="375"/>
      <c r="H111" s="376"/>
      <c r="I111" s="376"/>
      <c r="J111" s="376"/>
      <c r="K111" s="376"/>
      <c r="L111" s="377"/>
      <c r="M111" s="376"/>
      <c r="N111" s="376"/>
      <c r="O111" s="376"/>
      <c r="P111" s="376"/>
      <c r="Q111" s="48">
        <f>+SUM(Q112:Q113)</f>
        <v>156.375</v>
      </c>
    </row>
    <row r="112" spans="1:17" ht="16.5" x14ac:dyDescent="0.3">
      <c r="A112" s="369"/>
      <c r="B112" s="61" t="s">
        <v>79</v>
      </c>
      <c r="C112" s="16"/>
      <c r="D112" s="17" t="str">
        <f t="shared" ref="D112:D113" si="89">+IF(_xlfn.NUMBERVALUE(O112)=0,CONCATENATE("Pieza de ",M112,"inX",N112,"inX",P112,"_Pies"),CONCATENATE("Rollizo de ",O112,"''ØX",P112,"_Pies"))</f>
        <v>Pieza de 1inX4,5inX7_Pies</v>
      </c>
      <c r="E112" s="18"/>
      <c r="F112" s="19">
        <v>31</v>
      </c>
      <c r="G112" s="15"/>
      <c r="H112" s="20">
        <v>0.75</v>
      </c>
      <c r="I112" s="20">
        <v>4</v>
      </c>
      <c r="J112" s="53">
        <v>75.599999999999994</v>
      </c>
      <c r="K112" s="20">
        <f t="shared" ref="K112:K113" si="90">+L112*12</f>
        <v>84</v>
      </c>
      <c r="L112" s="21">
        <f t="shared" ref="L112:L113" si="91">ROUNDUP(J112/12,0)</f>
        <v>7</v>
      </c>
      <c r="M112" s="20">
        <v>1</v>
      </c>
      <c r="N112" s="20">
        <v>4.5</v>
      </c>
      <c r="O112" s="15"/>
      <c r="P112" s="21">
        <f t="shared" ref="P112:P113" si="92">+L112</f>
        <v>7</v>
      </c>
      <c r="Q112" s="22">
        <f t="shared" ref="Q112:Q113" si="93">F112*M112*N112*P112/12</f>
        <v>81.375</v>
      </c>
    </row>
    <row r="113" spans="1:17" ht="17.25" thickBot="1" x14ac:dyDescent="0.35">
      <c r="A113" s="371"/>
      <c r="B113" s="60" t="s">
        <v>80</v>
      </c>
      <c r="C113" s="32"/>
      <c r="D113" s="33" t="str">
        <f t="shared" si="89"/>
        <v>Pieza de 1inX4,5inX10_Pies</v>
      </c>
      <c r="E113" s="34"/>
      <c r="F113" s="35">
        <v>20</v>
      </c>
      <c r="G113" s="31"/>
      <c r="H113" s="36">
        <v>0.75</v>
      </c>
      <c r="I113" s="36">
        <v>4</v>
      </c>
      <c r="J113" s="36">
        <v>111</v>
      </c>
      <c r="K113" s="36">
        <f t="shared" si="90"/>
        <v>120</v>
      </c>
      <c r="L113" s="37">
        <f t="shared" si="91"/>
        <v>10</v>
      </c>
      <c r="M113" s="36">
        <v>1</v>
      </c>
      <c r="N113" s="36">
        <v>4.5</v>
      </c>
      <c r="O113" s="31"/>
      <c r="P113" s="37">
        <f t="shared" si="92"/>
        <v>10</v>
      </c>
      <c r="Q113" s="38">
        <f t="shared" si="93"/>
        <v>75</v>
      </c>
    </row>
    <row r="114" spans="1:17" ht="16.5" thickBot="1" x14ac:dyDescent="0.3">
      <c r="A114" s="372" t="s">
        <v>81</v>
      </c>
      <c r="B114" s="373"/>
      <c r="C114" s="373"/>
      <c r="D114" s="373"/>
      <c r="E114" s="373"/>
      <c r="F114" s="374"/>
      <c r="G114" s="375"/>
      <c r="H114" s="376"/>
      <c r="I114" s="376"/>
      <c r="J114" s="376"/>
      <c r="K114" s="376"/>
      <c r="L114" s="377"/>
      <c r="M114" s="376"/>
      <c r="N114" s="376"/>
      <c r="O114" s="376"/>
      <c r="P114" s="376"/>
      <c r="Q114" s="48">
        <f>+SUM(Q115:Q121)</f>
        <v>110.25</v>
      </c>
    </row>
    <row r="115" spans="1:17" ht="16.5" x14ac:dyDescent="0.3">
      <c r="A115" s="369"/>
      <c r="B115" s="61" t="s">
        <v>82</v>
      </c>
      <c r="C115" s="16"/>
      <c r="D115" s="17" t="str">
        <f t="shared" ref="D115:D121" si="94">+IF(_xlfn.NUMBERVALUE(O115)=0,CONCATENATE("Pieza de ",M115,"inX",N115,"inX",P115,"_Pies"),CONCATENATE("Rollizo de ",O115,"''ØX",P115,"_Pies"))</f>
        <v>Pieza de 1inX4,5inX10_Pies</v>
      </c>
      <c r="E115" s="18"/>
      <c r="F115" s="19">
        <v>20</v>
      </c>
      <c r="G115" s="15"/>
      <c r="H115" s="20">
        <v>0.75</v>
      </c>
      <c r="I115" s="20">
        <v>4</v>
      </c>
      <c r="J115" s="20">
        <v>111</v>
      </c>
      <c r="K115" s="20">
        <f t="shared" ref="K115:K121" si="95">+L115*12</f>
        <v>120</v>
      </c>
      <c r="L115" s="21">
        <f t="shared" ref="L115:L121" si="96">ROUNDUP(J115/12,0)</f>
        <v>10</v>
      </c>
      <c r="M115" s="20">
        <v>1</v>
      </c>
      <c r="N115" s="20">
        <v>4.5</v>
      </c>
      <c r="O115" s="15"/>
      <c r="P115" s="21">
        <f t="shared" ref="P115:P121" si="97">+L115</f>
        <v>10</v>
      </c>
      <c r="Q115" s="22">
        <f t="shared" ref="Q115:Q121" si="98">F115*M115*N115*P115/12</f>
        <v>75</v>
      </c>
    </row>
    <row r="116" spans="1:17" ht="16.5" x14ac:dyDescent="0.3">
      <c r="A116" s="370"/>
      <c r="B116" s="62" t="s">
        <v>74</v>
      </c>
      <c r="C116" s="24"/>
      <c r="D116" s="25" t="str">
        <f t="shared" si="94"/>
        <v>Pieza de 2inX4,5inX10_Pies</v>
      </c>
      <c r="E116" s="26"/>
      <c r="F116" s="27">
        <v>1</v>
      </c>
      <c r="G116" s="23"/>
      <c r="H116" s="28">
        <v>1.5</v>
      </c>
      <c r="I116" s="28">
        <v>4</v>
      </c>
      <c r="J116" s="28">
        <v>110.62</v>
      </c>
      <c r="K116" s="28">
        <f t="shared" si="95"/>
        <v>120</v>
      </c>
      <c r="L116" s="29">
        <f t="shared" si="96"/>
        <v>10</v>
      </c>
      <c r="M116" s="28">
        <v>2</v>
      </c>
      <c r="N116" s="28">
        <v>4.5</v>
      </c>
      <c r="O116" s="23"/>
      <c r="P116" s="29">
        <f t="shared" si="97"/>
        <v>10</v>
      </c>
      <c r="Q116" s="30">
        <f t="shared" si="98"/>
        <v>7.5</v>
      </c>
    </row>
    <row r="117" spans="1:17" ht="16.5" x14ac:dyDescent="0.3">
      <c r="A117" s="370"/>
      <c r="B117" s="62" t="s">
        <v>75</v>
      </c>
      <c r="C117" s="24"/>
      <c r="D117" s="25" t="str">
        <f t="shared" si="94"/>
        <v>Pieza de 2inX4,5inX7_Pies</v>
      </c>
      <c r="E117" s="26"/>
      <c r="F117" s="27">
        <v>2</v>
      </c>
      <c r="G117" s="23"/>
      <c r="H117" s="28">
        <v>1.5</v>
      </c>
      <c r="I117" s="28">
        <v>4</v>
      </c>
      <c r="J117" s="28">
        <v>78.739999999999995</v>
      </c>
      <c r="K117" s="28">
        <f t="shared" si="95"/>
        <v>84</v>
      </c>
      <c r="L117" s="29">
        <f t="shared" si="96"/>
        <v>7</v>
      </c>
      <c r="M117" s="28">
        <v>2</v>
      </c>
      <c r="N117" s="28">
        <v>4.5</v>
      </c>
      <c r="O117" s="23"/>
      <c r="P117" s="29">
        <f t="shared" si="97"/>
        <v>7</v>
      </c>
      <c r="Q117" s="30">
        <f t="shared" si="98"/>
        <v>10.5</v>
      </c>
    </row>
    <row r="118" spans="1:17" ht="16.5" x14ac:dyDescent="0.3">
      <c r="A118" s="370"/>
      <c r="B118" s="62" t="s">
        <v>39</v>
      </c>
      <c r="C118" s="24"/>
      <c r="D118" s="25" t="str">
        <f t="shared" si="94"/>
        <v>Pieza de 2inX4,5inX5_Pies</v>
      </c>
      <c r="E118" s="26"/>
      <c r="F118" s="27">
        <v>1</v>
      </c>
      <c r="G118" s="23"/>
      <c r="H118" s="28">
        <v>1.5</v>
      </c>
      <c r="I118" s="28">
        <v>4</v>
      </c>
      <c r="J118" s="28">
        <v>55.12</v>
      </c>
      <c r="K118" s="28">
        <f t="shared" si="95"/>
        <v>60</v>
      </c>
      <c r="L118" s="29">
        <f t="shared" si="96"/>
        <v>5</v>
      </c>
      <c r="M118" s="28">
        <v>2</v>
      </c>
      <c r="N118" s="28">
        <v>4.5</v>
      </c>
      <c r="O118" s="23"/>
      <c r="P118" s="29">
        <f t="shared" si="97"/>
        <v>5</v>
      </c>
      <c r="Q118" s="30">
        <f t="shared" si="98"/>
        <v>3.75</v>
      </c>
    </row>
    <row r="119" spans="1:17" ht="16.5" x14ac:dyDescent="0.3">
      <c r="A119" s="370"/>
      <c r="B119" s="62" t="s">
        <v>40</v>
      </c>
      <c r="C119" s="24"/>
      <c r="D119" s="25" t="str">
        <f t="shared" si="94"/>
        <v>Pieza de 2inX4,5inX3_Pies</v>
      </c>
      <c r="E119" s="26"/>
      <c r="F119" s="27">
        <v>2</v>
      </c>
      <c r="G119" s="23"/>
      <c r="H119" s="28">
        <v>1.5</v>
      </c>
      <c r="I119" s="28">
        <v>4</v>
      </c>
      <c r="J119" s="28">
        <v>34.65</v>
      </c>
      <c r="K119" s="28">
        <f t="shared" si="95"/>
        <v>36</v>
      </c>
      <c r="L119" s="29">
        <f t="shared" si="96"/>
        <v>3</v>
      </c>
      <c r="M119" s="28">
        <v>2</v>
      </c>
      <c r="N119" s="28">
        <v>4.5</v>
      </c>
      <c r="O119" s="23"/>
      <c r="P119" s="29">
        <f t="shared" si="97"/>
        <v>3</v>
      </c>
      <c r="Q119" s="30">
        <f t="shared" si="98"/>
        <v>4.5</v>
      </c>
    </row>
    <row r="120" spans="1:17" ht="16.5" x14ac:dyDescent="0.3">
      <c r="A120" s="370"/>
      <c r="B120" s="62" t="s">
        <v>76</v>
      </c>
      <c r="C120" s="24"/>
      <c r="D120" s="25" t="str">
        <f t="shared" si="94"/>
        <v>Pieza de 2inX4,5inX2_Pies</v>
      </c>
      <c r="E120" s="26"/>
      <c r="F120" s="27">
        <v>2</v>
      </c>
      <c r="G120" s="23"/>
      <c r="H120" s="28">
        <v>1.5</v>
      </c>
      <c r="I120" s="28">
        <v>4</v>
      </c>
      <c r="J120" s="28">
        <v>13</v>
      </c>
      <c r="K120" s="28">
        <f t="shared" si="95"/>
        <v>24</v>
      </c>
      <c r="L120" s="29">
        <f t="shared" si="96"/>
        <v>2</v>
      </c>
      <c r="M120" s="28">
        <v>2</v>
      </c>
      <c r="N120" s="28">
        <v>4.5</v>
      </c>
      <c r="O120" s="23"/>
      <c r="P120" s="29">
        <f t="shared" si="97"/>
        <v>2</v>
      </c>
      <c r="Q120" s="30">
        <f t="shared" si="98"/>
        <v>3</v>
      </c>
    </row>
    <row r="121" spans="1:17" ht="17.25" thickBot="1" x14ac:dyDescent="0.35">
      <c r="A121" s="371"/>
      <c r="B121" s="63" t="s">
        <v>53</v>
      </c>
      <c r="C121" s="32"/>
      <c r="D121" s="33" t="str">
        <f t="shared" si="94"/>
        <v>Pieza de 2inX4,5inX2_Pies</v>
      </c>
      <c r="E121" s="34"/>
      <c r="F121" s="35">
        <v>4</v>
      </c>
      <c r="G121" s="31"/>
      <c r="H121" s="36">
        <v>1.5</v>
      </c>
      <c r="I121" s="36">
        <v>4</v>
      </c>
      <c r="J121" s="36">
        <v>18.899999999999999</v>
      </c>
      <c r="K121" s="36">
        <f t="shared" si="95"/>
        <v>24</v>
      </c>
      <c r="L121" s="37">
        <f t="shared" si="96"/>
        <v>2</v>
      </c>
      <c r="M121" s="36">
        <v>2</v>
      </c>
      <c r="N121" s="36">
        <v>4.5</v>
      </c>
      <c r="O121" s="31"/>
      <c r="P121" s="37">
        <f t="shared" si="97"/>
        <v>2</v>
      </c>
      <c r="Q121" s="38">
        <f t="shared" si="98"/>
        <v>6</v>
      </c>
    </row>
    <row r="122" spans="1:17" ht="16.5" thickBot="1" x14ac:dyDescent="0.3">
      <c r="A122" s="358" t="s">
        <v>36</v>
      </c>
      <c r="B122" s="359"/>
      <c r="C122" s="359"/>
      <c r="D122" s="359"/>
      <c r="E122" s="359"/>
      <c r="F122" s="360"/>
      <c r="G122" s="361"/>
      <c r="H122" s="362"/>
      <c r="I122" s="362"/>
      <c r="J122" s="362"/>
      <c r="K122" s="362"/>
      <c r="L122" s="363"/>
      <c r="M122" s="362"/>
      <c r="N122" s="362"/>
      <c r="O122" s="362"/>
      <c r="P122" s="362"/>
      <c r="Q122" s="54">
        <f>+SUM(Q123:Q136)</f>
        <v>417.33333333333331</v>
      </c>
    </row>
    <row r="123" spans="1:17" ht="16.5" x14ac:dyDescent="0.3">
      <c r="A123" s="369"/>
      <c r="B123" s="61" t="s">
        <v>89</v>
      </c>
      <c r="C123" s="16"/>
      <c r="D123" s="17" t="str">
        <f t="shared" ref="D123:D131" si="99">+IF(_xlfn.NUMBERVALUE(O123)=0,CONCATENATE("Pieza de ",M123,"inX",N123,"inX",P123,"_Pies"),CONCATENATE("Rollizo de ",O123,"''ØX",P123,"_Pies"))</f>
        <v>Pieza de 2inX6,5inX2_Pies</v>
      </c>
      <c r="E123" s="18"/>
      <c r="F123" s="19">
        <v>4</v>
      </c>
      <c r="G123" s="15"/>
      <c r="H123" s="20">
        <v>1.5</v>
      </c>
      <c r="I123" s="20">
        <v>6</v>
      </c>
      <c r="J123" s="53">
        <v>12.8</v>
      </c>
      <c r="K123" s="20">
        <f t="shared" ref="K123:K131" si="100">+L123*12</f>
        <v>24</v>
      </c>
      <c r="L123" s="21">
        <f t="shared" ref="L123:L131" si="101">ROUNDUP(J123/12,0)</f>
        <v>2</v>
      </c>
      <c r="M123" s="20">
        <v>2</v>
      </c>
      <c r="N123" s="20">
        <v>6.5</v>
      </c>
      <c r="O123" s="15"/>
      <c r="P123" s="21">
        <f t="shared" ref="P123:P131" si="102">+L123</f>
        <v>2</v>
      </c>
      <c r="Q123" s="22">
        <f t="shared" ref="Q123:Q131" si="103">F123*M123*N123*P123/12</f>
        <v>8.6666666666666661</v>
      </c>
    </row>
    <row r="124" spans="1:17" ht="16.5" x14ac:dyDescent="0.3">
      <c r="A124" s="370"/>
      <c r="B124" s="59" t="s">
        <v>90</v>
      </c>
      <c r="C124" s="24"/>
      <c r="D124" s="25" t="str">
        <f t="shared" si="99"/>
        <v>Pieza de 2inX4,5inX2_Pies</v>
      </c>
      <c r="E124" s="26"/>
      <c r="F124" s="27">
        <v>4</v>
      </c>
      <c r="G124" s="23"/>
      <c r="H124" s="28">
        <v>1.5</v>
      </c>
      <c r="I124" s="28">
        <v>4</v>
      </c>
      <c r="J124" s="28">
        <v>12.8</v>
      </c>
      <c r="K124" s="28">
        <f t="shared" si="100"/>
        <v>24</v>
      </c>
      <c r="L124" s="29">
        <f t="shared" si="101"/>
        <v>2</v>
      </c>
      <c r="M124" s="28">
        <v>2</v>
      </c>
      <c r="N124" s="28">
        <v>4.5</v>
      </c>
      <c r="O124" s="23"/>
      <c r="P124" s="29">
        <f t="shared" si="102"/>
        <v>2</v>
      </c>
      <c r="Q124" s="30">
        <f t="shared" si="103"/>
        <v>6</v>
      </c>
    </row>
    <row r="125" spans="1:17" ht="16.5" x14ac:dyDescent="0.3">
      <c r="A125" s="370"/>
      <c r="B125" s="59" t="s">
        <v>91</v>
      </c>
      <c r="C125" s="24"/>
      <c r="D125" s="25" t="str">
        <f t="shared" si="99"/>
        <v>Pieza de 2inX4,5inX8_Pies</v>
      </c>
      <c r="E125" s="26"/>
      <c r="F125" s="27">
        <v>8</v>
      </c>
      <c r="G125" s="23"/>
      <c r="H125" s="28">
        <v>1.5</v>
      </c>
      <c r="I125" s="28">
        <v>4</v>
      </c>
      <c r="J125" s="28">
        <v>84.65</v>
      </c>
      <c r="K125" s="28">
        <f t="shared" si="100"/>
        <v>96</v>
      </c>
      <c r="L125" s="29">
        <f t="shared" si="101"/>
        <v>8</v>
      </c>
      <c r="M125" s="28">
        <v>2</v>
      </c>
      <c r="N125" s="28">
        <v>4.5</v>
      </c>
      <c r="O125" s="23"/>
      <c r="P125" s="29">
        <f t="shared" si="102"/>
        <v>8</v>
      </c>
      <c r="Q125" s="30">
        <f t="shared" si="103"/>
        <v>48</v>
      </c>
    </row>
    <row r="126" spans="1:17" ht="16.5" x14ac:dyDescent="0.3">
      <c r="A126" s="370"/>
      <c r="B126" s="59" t="s">
        <v>92</v>
      </c>
      <c r="C126" s="24"/>
      <c r="D126" s="25" t="str">
        <f t="shared" si="99"/>
        <v>Pieza de 2inX4,5inX1_Pies</v>
      </c>
      <c r="E126" s="26"/>
      <c r="F126" s="27">
        <v>8</v>
      </c>
      <c r="G126" s="23"/>
      <c r="H126" s="28">
        <v>1.5</v>
      </c>
      <c r="I126" s="28">
        <v>4</v>
      </c>
      <c r="J126" s="28">
        <v>9.65</v>
      </c>
      <c r="K126" s="28">
        <f t="shared" si="100"/>
        <v>12</v>
      </c>
      <c r="L126" s="29">
        <f t="shared" si="101"/>
        <v>1</v>
      </c>
      <c r="M126" s="28">
        <v>2</v>
      </c>
      <c r="N126" s="28">
        <v>4.5</v>
      </c>
      <c r="O126" s="23"/>
      <c r="P126" s="29">
        <f t="shared" si="102"/>
        <v>1</v>
      </c>
      <c r="Q126" s="30">
        <f t="shared" si="103"/>
        <v>6</v>
      </c>
    </row>
    <row r="127" spans="1:17" ht="16.5" x14ac:dyDescent="0.3">
      <c r="A127" s="370"/>
      <c r="B127" s="59" t="s">
        <v>93</v>
      </c>
      <c r="C127" s="24"/>
      <c r="D127" s="25" t="str">
        <f t="shared" si="99"/>
        <v>Pieza de 2inX6,5inX8_Pies</v>
      </c>
      <c r="E127" s="26"/>
      <c r="F127" s="27">
        <v>4</v>
      </c>
      <c r="G127" s="23"/>
      <c r="H127" s="28">
        <v>1.5</v>
      </c>
      <c r="I127" s="28">
        <v>6</v>
      </c>
      <c r="J127" s="28">
        <v>87.1</v>
      </c>
      <c r="K127" s="28">
        <f t="shared" si="100"/>
        <v>96</v>
      </c>
      <c r="L127" s="29">
        <f t="shared" si="101"/>
        <v>8</v>
      </c>
      <c r="M127" s="28">
        <v>2</v>
      </c>
      <c r="N127" s="28">
        <v>6.5</v>
      </c>
      <c r="O127" s="23"/>
      <c r="P127" s="29">
        <f t="shared" si="102"/>
        <v>8</v>
      </c>
      <c r="Q127" s="30">
        <f t="shared" si="103"/>
        <v>34.666666666666664</v>
      </c>
    </row>
    <row r="128" spans="1:17" ht="16.5" x14ac:dyDescent="0.3">
      <c r="A128" s="370"/>
      <c r="B128" s="59" t="s">
        <v>94</v>
      </c>
      <c r="C128" s="24"/>
      <c r="D128" s="25" t="str">
        <f t="shared" si="99"/>
        <v>Pieza de 2inX4,5inX8_Pies</v>
      </c>
      <c r="E128" s="26"/>
      <c r="F128" s="27">
        <v>4</v>
      </c>
      <c r="G128" s="23"/>
      <c r="H128" s="28">
        <v>1.5</v>
      </c>
      <c r="I128" s="28">
        <v>4</v>
      </c>
      <c r="J128" s="28">
        <v>87.1</v>
      </c>
      <c r="K128" s="28">
        <f t="shared" si="100"/>
        <v>96</v>
      </c>
      <c r="L128" s="29">
        <f t="shared" si="101"/>
        <v>8</v>
      </c>
      <c r="M128" s="28">
        <v>2</v>
      </c>
      <c r="N128" s="28">
        <v>4.5</v>
      </c>
      <c r="O128" s="23"/>
      <c r="P128" s="29">
        <f t="shared" si="102"/>
        <v>8</v>
      </c>
      <c r="Q128" s="30">
        <f t="shared" si="103"/>
        <v>24</v>
      </c>
    </row>
    <row r="129" spans="1:17" ht="16.5" x14ac:dyDescent="0.3">
      <c r="A129" s="370"/>
      <c r="B129" s="59" t="s">
        <v>95</v>
      </c>
      <c r="C129" s="24"/>
      <c r="D129" s="25" t="str">
        <f t="shared" si="99"/>
        <v>Pieza de 2inX4,5inX8_Pies</v>
      </c>
      <c r="E129" s="26"/>
      <c r="F129" s="27">
        <v>20</v>
      </c>
      <c r="G129" s="23"/>
      <c r="H129" s="28">
        <v>1.5</v>
      </c>
      <c r="I129" s="28">
        <v>4</v>
      </c>
      <c r="J129" s="28">
        <v>84.65</v>
      </c>
      <c r="K129" s="28">
        <f t="shared" si="100"/>
        <v>96</v>
      </c>
      <c r="L129" s="29">
        <f t="shared" si="101"/>
        <v>8</v>
      </c>
      <c r="M129" s="28">
        <v>2</v>
      </c>
      <c r="N129" s="28">
        <v>4.5</v>
      </c>
      <c r="O129" s="23"/>
      <c r="P129" s="29">
        <f t="shared" si="102"/>
        <v>8</v>
      </c>
      <c r="Q129" s="30">
        <f t="shared" si="103"/>
        <v>120</v>
      </c>
    </row>
    <row r="130" spans="1:17" ht="16.5" x14ac:dyDescent="0.3">
      <c r="A130" s="370"/>
      <c r="B130" s="59" t="s">
        <v>96</v>
      </c>
      <c r="C130" s="24"/>
      <c r="D130" s="25" t="str">
        <f t="shared" si="99"/>
        <v>Pieza de 2inX4,5inX2_Pies</v>
      </c>
      <c r="E130" s="26"/>
      <c r="F130" s="27">
        <v>16</v>
      </c>
      <c r="G130" s="23"/>
      <c r="H130" s="28">
        <v>1.5</v>
      </c>
      <c r="I130" s="28">
        <v>4</v>
      </c>
      <c r="J130" s="28">
        <v>21.65</v>
      </c>
      <c r="K130" s="28">
        <f t="shared" si="100"/>
        <v>24</v>
      </c>
      <c r="L130" s="29">
        <f t="shared" si="101"/>
        <v>2</v>
      </c>
      <c r="M130" s="28">
        <v>2</v>
      </c>
      <c r="N130" s="28">
        <v>4.5</v>
      </c>
      <c r="O130" s="23"/>
      <c r="P130" s="29">
        <f t="shared" si="102"/>
        <v>2</v>
      </c>
      <c r="Q130" s="30">
        <f t="shared" si="103"/>
        <v>24</v>
      </c>
    </row>
    <row r="131" spans="1:17" ht="16.5" x14ac:dyDescent="0.3">
      <c r="A131" s="370"/>
      <c r="B131" s="59" t="s">
        <v>97</v>
      </c>
      <c r="C131" s="24"/>
      <c r="D131" s="25" t="str">
        <f t="shared" si="99"/>
        <v>Pieza de 2inX2inX9_Pies</v>
      </c>
      <c r="E131" s="26"/>
      <c r="F131" s="27">
        <v>28</v>
      </c>
      <c r="G131" s="23"/>
      <c r="H131" s="28">
        <v>1.5</v>
      </c>
      <c r="I131" s="28">
        <v>1.5</v>
      </c>
      <c r="J131" s="28">
        <v>105.71</v>
      </c>
      <c r="K131" s="28">
        <f t="shared" si="100"/>
        <v>108</v>
      </c>
      <c r="L131" s="29">
        <f t="shared" si="101"/>
        <v>9</v>
      </c>
      <c r="M131" s="28">
        <v>2</v>
      </c>
      <c r="N131" s="28">
        <v>2</v>
      </c>
      <c r="O131" s="23"/>
      <c r="P131" s="29">
        <f t="shared" si="102"/>
        <v>9</v>
      </c>
      <c r="Q131" s="30">
        <f t="shared" si="103"/>
        <v>84</v>
      </c>
    </row>
    <row r="132" spans="1:17" ht="16.5" x14ac:dyDescent="0.3">
      <c r="A132" s="370"/>
      <c r="B132" s="59" t="s">
        <v>131</v>
      </c>
      <c r="C132" s="24"/>
      <c r="D132" s="25" t="str">
        <f t="shared" ref="D132:D136" si="104">+IF(_xlfn.NUMBERVALUE(O132)=0,CONCATENATE("Pieza de ",M132,"inX",N132,"inX",P132,"_Pies"),CONCATENATE("Rollizo de ",O132,"''ØX",P132,"_Pies"))</f>
        <v>Pieza de 2inX6,5inX4_Pies</v>
      </c>
      <c r="E132" s="26"/>
      <c r="F132" s="27">
        <v>2</v>
      </c>
      <c r="G132" s="23"/>
      <c r="H132" s="28">
        <v>1.5</v>
      </c>
      <c r="I132" s="28">
        <v>6</v>
      </c>
      <c r="J132" s="58">
        <v>42.52</v>
      </c>
      <c r="K132" s="28">
        <f t="shared" ref="K132:K136" si="105">+L132*12</f>
        <v>48</v>
      </c>
      <c r="L132" s="29">
        <f t="shared" ref="L132:L136" si="106">ROUNDUP(J132/12,0)</f>
        <v>4</v>
      </c>
      <c r="M132" s="28">
        <v>2</v>
      </c>
      <c r="N132" s="28">
        <v>6.5</v>
      </c>
      <c r="O132" s="23"/>
      <c r="P132" s="29">
        <f t="shared" ref="P132:P136" si="107">+L132</f>
        <v>4</v>
      </c>
      <c r="Q132" s="30">
        <f t="shared" ref="Q132:Q136" si="108">F132*M132*N132*P132/12</f>
        <v>8.6666666666666661</v>
      </c>
    </row>
    <row r="133" spans="1:17" ht="16.5" x14ac:dyDescent="0.3">
      <c r="A133" s="370"/>
      <c r="B133" s="59" t="s">
        <v>132</v>
      </c>
      <c r="C133" s="24"/>
      <c r="D133" s="25" t="str">
        <f t="shared" si="104"/>
        <v>Pieza de 2inX4,5inX4_Pies</v>
      </c>
      <c r="E133" s="26"/>
      <c r="F133" s="27">
        <v>2</v>
      </c>
      <c r="G133" s="23"/>
      <c r="H133" s="28">
        <v>1.5</v>
      </c>
      <c r="I133" s="28">
        <v>4</v>
      </c>
      <c r="J133" s="28">
        <v>42.52</v>
      </c>
      <c r="K133" s="28">
        <f t="shared" si="105"/>
        <v>48</v>
      </c>
      <c r="L133" s="29">
        <f t="shared" si="106"/>
        <v>4</v>
      </c>
      <c r="M133" s="28">
        <v>2</v>
      </c>
      <c r="N133" s="28">
        <v>4.5</v>
      </c>
      <c r="O133" s="23"/>
      <c r="P133" s="29">
        <f t="shared" si="107"/>
        <v>4</v>
      </c>
      <c r="Q133" s="30">
        <f t="shared" si="108"/>
        <v>6</v>
      </c>
    </row>
    <row r="134" spans="1:17" ht="16.5" x14ac:dyDescent="0.3">
      <c r="A134" s="370"/>
      <c r="B134" s="59" t="s">
        <v>133</v>
      </c>
      <c r="C134" s="24"/>
      <c r="D134" s="25" t="str">
        <f t="shared" si="104"/>
        <v>Pieza de 2inX4,5inX8_Pies</v>
      </c>
      <c r="E134" s="26"/>
      <c r="F134" s="27">
        <v>6</v>
      </c>
      <c r="G134" s="23"/>
      <c r="H134" s="28">
        <v>1.5</v>
      </c>
      <c r="I134" s="28">
        <v>4</v>
      </c>
      <c r="J134" s="28">
        <v>84.25</v>
      </c>
      <c r="K134" s="28">
        <f t="shared" si="105"/>
        <v>96</v>
      </c>
      <c r="L134" s="29">
        <f t="shared" si="106"/>
        <v>8</v>
      </c>
      <c r="M134" s="28">
        <v>2</v>
      </c>
      <c r="N134" s="28">
        <v>4.5</v>
      </c>
      <c r="O134" s="23"/>
      <c r="P134" s="29">
        <f t="shared" si="107"/>
        <v>8</v>
      </c>
      <c r="Q134" s="30">
        <f t="shared" si="108"/>
        <v>36</v>
      </c>
    </row>
    <row r="135" spans="1:17" ht="16.5" x14ac:dyDescent="0.3">
      <c r="A135" s="370"/>
      <c r="B135" s="59" t="s">
        <v>134</v>
      </c>
      <c r="C135" s="24"/>
      <c r="D135" s="25" t="str">
        <f t="shared" si="104"/>
        <v>Pieza de 2inX4,5inX2_Pies</v>
      </c>
      <c r="E135" s="26"/>
      <c r="F135" s="27">
        <v>4</v>
      </c>
      <c r="G135" s="23"/>
      <c r="H135" s="28">
        <v>1.5</v>
      </c>
      <c r="I135" s="28">
        <v>4</v>
      </c>
      <c r="J135" s="28">
        <v>18.899999999999999</v>
      </c>
      <c r="K135" s="28">
        <f t="shared" si="105"/>
        <v>24</v>
      </c>
      <c r="L135" s="29">
        <f t="shared" si="106"/>
        <v>2</v>
      </c>
      <c r="M135" s="28">
        <v>2</v>
      </c>
      <c r="N135" s="28">
        <v>4.5</v>
      </c>
      <c r="O135" s="23"/>
      <c r="P135" s="29">
        <f t="shared" si="107"/>
        <v>2</v>
      </c>
      <c r="Q135" s="30">
        <f t="shared" si="108"/>
        <v>6</v>
      </c>
    </row>
    <row r="136" spans="1:17" ht="17.25" thickBot="1" x14ac:dyDescent="0.35">
      <c r="A136" s="371"/>
      <c r="B136" s="60" t="s">
        <v>97</v>
      </c>
      <c r="C136" s="32"/>
      <c r="D136" s="33" t="str">
        <f t="shared" si="104"/>
        <v>Pieza de 2inX2inX2_Pies</v>
      </c>
      <c r="E136" s="34"/>
      <c r="F136" s="35">
        <v>8</v>
      </c>
      <c r="G136" s="31"/>
      <c r="H136" s="36">
        <v>1.5</v>
      </c>
      <c r="I136" s="36">
        <v>1.5</v>
      </c>
      <c r="J136" s="36">
        <v>21.65</v>
      </c>
      <c r="K136" s="36">
        <f t="shared" si="105"/>
        <v>24</v>
      </c>
      <c r="L136" s="37">
        <f t="shared" si="106"/>
        <v>2</v>
      </c>
      <c r="M136" s="36">
        <v>2</v>
      </c>
      <c r="N136" s="36">
        <v>2</v>
      </c>
      <c r="O136" s="31"/>
      <c r="P136" s="37">
        <f t="shared" si="107"/>
        <v>2</v>
      </c>
      <c r="Q136" s="38">
        <f t="shared" si="108"/>
        <v>5.333333333333333</v>
      </c>
    </row>
    <row r="137" spans="1:17" ht="16.5" thickBot="1" x14ac:dyDescent="0.3">
      <c r="A137" s="358" t="s">
        <v>135</v>
      </c>
      <c r="B137" s="359"/>
      <c r="C137" s="359"/>
      <c r="D137" s="359"/>
      <c r="E137" s="359"/>
      <c r="F137" s="360"/>
      <c r="G137" s="361"/>
      <c r="H137" s="362"/>
      <c r="I137" s="362"/>
      <c r="J137" s="362"/>
      <c r="K137" s="362"/>
      <c r="L137" s="363"/>
      <c r="M137" s="362"/>
      <c r="N137" s="362"/>
      <c r="O137" s="362"/>
      <c r="P137" s="362"/>
      <c r="Q137" s="54">
        <f>+SUM(Q138:Q142)</f>
        <v>143.91666666666666</v>
      </c>
    </row>
    <row r="138" spans="1:17" ht="16.5" x14ac:dyDescent="0.3">
      <c r="A138" s="364"/>
      <c r="B138" s="61" t="s">
        <v>138</v>
      </c>
      <c r="C138" s="16"/>
      <c r="D138" s="17" t="str">
        <f t="shared" ref="D138:D142" si="109">+IF(_xlfn.NUMBERVALUE(O138)=0,CONCATENATE("Pieza de ",M138,"inX",N138,"inX",P138,"_Pies"),CONCATENATE("Rollizo de ",O138,"''ØX",P138,"_Pies"))</f>
        <v>Pieza de 2inX5,5inX8_Pies</v>
      </c>
      <c r="E138" s="18"/>
      <c r="F138" s="19">
        <v>2</v>
      </c>
      <c r="G138" s="15"/>
      <c r="H138" s="20">
        <v>1.5</v>
      </c>
      <c r="I138" s="20">
        <v>5</v>
      </c>
      <c r="J138" s="53">
        <v>88.98</v>
      </c>
      <c r="K138" s="20">
        <f t="shared" ref="K138:K142" si="110">+L138*12</f>
        <v>96</v>
      </c>
      <c r="L138" s="21">
        <f t="shared" ref="L138:L142" si="111">ROUNDUP(J138/12,0)</f>
        <v>8</v>
      </c>
      <c r="M138" s="20">
        <v>2</v>
      </c>
      <c r="N138" s="20">
        <v>5.5</v>
      </c>
      <c r="O138" s="15"/>
      <c r="P138" s="21">
        <f t="shared" ref="P138:P142" si="112">+L138</f>
        <v>8</v>
      </c>
      <c r="Q138" s="22">
        <f t="shared" ref="Q138:Q142" si="113">F138*M138*N138*P138/12</f>
        <v>14.666666666666666</v>
      </c>
    </row>
    <row r="139" spans="1:17" ht="16.5" x14ac:dyDescent="0.3">
      <c r="A139" s="365"/>
      <c r="B139" s="59" t="s">
        <v>139</v>
      </c>
      <c r="C139" s="24"/>
      <c r="D139" s="25" t="str">
        <f t="shared" ref="D139" si="114">+IF(_xlfn.NUMBERVALUE(O139)=0,CONCATENATE("Pieza de ",M139,"inX",N139,"inX",P139,"_Pies"),CONCATENATE("Rollizo de ",O139,"''ØX",P139,"_Pies"))</f>
        <v>Pieza de 2inX5,5inX3_Pies</v>
      </c>
      <c r="E139" s="26"/>
      <c r="F139" s="27">
        <v>2</v>
      </c>
      <c r="G139" s="23"/>
      <c r="H139" s="28">
        <v>1.5</v>
      </c>
      <c r="I139" s="28">
        <v>5</v>
      </c>
      <c r="J139" s="58">
        <v>27.56</v>
      </c>
      <c r="K139" s="28">
        <f t="shared" ref="K139" si="115">+L139*12</f>
        <v>36</v>
      </c>
      <c r="L139" s="29">
        <f t="shared" ref="L139" si="116">ROUNDUP(J139/12,0)</f>
        <v>3</v>
      </c>
      <c r="M139" s="28">
        <v>2</v>
      </c>
      <c r="N139" s="28">
        <v>5.5</v>
      </c>
      <c r="O139" s="23"/>
      <c r="P139" s="29">
        <f t="shared" ref="P139" si="117">+L139</f>
        <v>3</v>
      </c>
      <c r="Q139" s="30">
        <f t="shared" ref="Q139" si="118">F139*M139*N139*P139/12</f>
        <v>5.5</v>
      </c>
    </row>
    <row r="140" spans="1:17" ht="16.5" x14ac:dyDescent="0.3">
      <c r="A140" s="365"/>
      <c r="B140" s="59" t="s">
        <v>137</v>
      </c>
      <c r="C140" s="24"/>
      <c r="D140" s="25" t="str">
        <f t="shared" si="109"/>
        <v>Pieza de 2inX5,5inX9_Pies</v>
      </c>
      <c r="E140" s="26"/>
      <c r="F140" s="27">
        <v>5</v>
      </c>
      <c r="G140" s="23"/>
      <c r="H140" s="28">
        <v>1.5</v>
      </c>
      <c r="I140" s="28">
        <v>5</v>
      </c>
      <c r="J140" s="28">
        <v>107.87</v>
      </c>
      <c r="K140" s="28">
        <f t="shared" si="110"/>
        <v>108</v>
      </c>
      <c r="L140" s="29">
        <f t="shared" si="111"/>
        <v>9</v>
      </c>
      <c r="M140" s="28">
        <v>2</v>
      </c>
      <c r="N140" s="28">
        <v>5.5</v>
      </c>
      <c r="O140" s="23"/>
      <c r="P140" s="29">
        <f t="shared" si="112"/>
        <v>9</v>
      </c>
      <c r="Q140" s="30">
        <f t="shared" si="113"/>
        <v>41.25</v>
      </c>
    </row>
    <row r="141" spans="1:17" ht="16.5" x14ac:dyDescent="0.3">
      <c r="A141" s="365"/>
      <c r="B141" s="59" t="s">
        <v>140</v>
      </c>
      <c r="C141" s="24"/>
      <c r="D141" s="25" t="str">
        <f t="shared" si="109"/>
        <v>Pieza de 2inX4,5inX4_Pies</v>
      </c>
      <c r="E141" s="26"/>
      <c r="F141" s="27">
        <v>20</v>
      </c>
      <c r="G141" s="23"/>
      <c r="H141" s="28">
        <v>1.5</v>
      </c>
      <c r="I141" s="28">
        <v>4</v>
      </c>
      <c r="J141" s="28">
        <v>45.67</v>
      </c>
      <c r="K141" s="28">
        <f t="shared" si="110"/>
        <v>48</v>
      </c>
      <c r="L141" s="29">
        <f t="shared" si="111"/>
        <v>4</v>
      </c>
      <c r="M141" s="28">
        <v>2</v>
      </c>
      <c r="N141" s="28">
        <v>4.5</v>
      </c>
      <c r="O141" s="23"/>
      <c r="P141" s="29">
        <f t="shared" si="112"/>
        <v>4</v>
      </c>
      <c r="Q141" s="30">
        <f t="shared" si="113"/>
        <v>60</v>
      </c>
    </row>
    <row r="142" spans="1:17" ht="17.25" thickBot="1" x14ac:dyDescent="0.35">
      <c r="A142" s="366"/>
      <c r="B142" s="60" t="s">
        <v>141</v>
      </c>
      <c r="C142" s="32"/>
      <c r="D142" s="33" t="str">
        <f t="shared" si="109"/>
        <v>Pieza de 2inX4,5inX3_Pies</v>
      </c>
      <c r="E142" s="34"/>
      <c r="F142" s="35">
        <v>10</v>
      </c>
      <c r="G142" s="31"/>
      <c r="H142" s="36">
        <v>1.5</v>
      </c>
      <c r="I142" s="36">
        <v>4</v>
      </c>
      <c r="J142" s="36">
        <v>25.98</v>
      </c>
      <c r="K142" s="36">
        <f t="shared" si="110"/>
        <v>36</v>
      </c>
      <c r="L142" s="37">
        <f t="shared" si="111"/>
        <v>3</v>
      </c>
      <c r="M142" s="36">
        <v>2</v>
      </c>
      <c r="N142" s="36">
        <v>4.5</v>
      </c>
      <c r="O142" s="31"/>
      <c r="P142" s="37">
        <f t="shared" si="112"/>
        <v>3</v>
      </c>
      <c r="Q142" s="38">
        <f t="shared" si="113"/>
        <v>22.5</v>
      </c>
    </row>
  </sheetData>
  <mergeCells count="96">
    <mergeCell ref="A49:A55"/>
    <mergeCell ref="A56:F56"/>
    <mergeCell ref="G56:L56"/>
    <mergeCell ref="M56:P56"/>
    <mergeCell ref="A57:A65"/>
    <mergeCell ref="M45:P45"/>
    <mergeCell ref="A46:A47"/>
    <mergeCell ref="A48:F48"/>
    <mergeCell ref="G48:L48"/>
    <mergeCell ref="M48:P48"/>
    <mergeCell ref="A30:A44"/>
    <mergeCell ref="A45:F45"/>
    <mergeCell ref="G45:L45"/>
    <mergeCell ref="A25:F25"/>
    <mergeCell ref="G25:L25"/>
    <mergeCell ref="M25:P25"/>
    <mergeCell ref="A13:A22"/>
    <mergeCell ref="A29:F29"/>
    <mergeCell ref="G29:L29"/>
    <mergeCell ref="M29:P29"/>
    <mergeCell ref="A26:A28"/>
    <mergeCell ref="A10:F10"/>
    <mergeCell ref="G10:L10"/>
    <mergeCell ref="M10:P10"/>
    <mergeCell ref="M23:P23"/>
    <mergeCell ref="A6:Q6"/>
    <mergeCell ref="A7:Q7"/>
    <mergeCell ref="A8:P8"/>
    <mergeCell ref="A9:F9"/>
    <mergeCell ref="G9:L9"/>
    <mergeCell ref="M9:P9"/>
    <mergeCell ref="A12:F12"/>
    <mergeCell ref="G12:L12"/>
    <mergeCell ref="M12:P12"/>
    <mergeCell ref="A23:F23"/>
    <mergeCell ref="G23:L23"/>
    <mergeCell ref="Q4:Q5"/>
    <mergeCell ref="F4:F5"/>
    <mergeCell ref="G4:G5"/>
    <mergeCell ref="H4:H5"/>
    <mergeCell ref="I4:I5"/>
    <mergeCell ref="J4:J5"/>
    <mergeCell ref="K4:K5"/>
    <mergeCell ref="L4:L5"/>
    <mergeCell ref="M4:M5"/>
    <mergeCell ref="N4:N5"/>
    <mergeCell ref="O4:O5"/>
    <mergeCell ref="P4:P5"/>
    <mergeCell ref="A1:Q1"/>
    <mergeCell ref="A2:Q2"/>
    <mergeCell ref="A3:F3"/>
    <mergeCell ref="G3:L3"/>
    <mergeCell ref="M3:Q3"/>
    <mergeCell ref="A4:A5"/>
    <mergeCell ref="B4:B5"/>
    <mergeCell ref="C4:C5"/>
    <mergeCell ref="D4:D5"/>
    <mergeCell ref="E4:E5"/>
    <mergeCell ref="A66:P66"/>
    <mergeCell ref="A67:F67"/>
    <mergeCell ref="G67:L67"/>
    <mergeCell ref="M67:P67"/>
    <mergeCell ref="A68:F68"/>
    <mergeCell ref="G68:L68"/>
    <mergeCell ref="M68:P68"/>
    <mergeCell ref="A70:F70"/>
    <mergeCell ref="G70:L70"/>
    <mergeCell ref="M70:P70"/>
    <mergeCell ref="A71:A80"/>
    <mergeCell ref="A81:F81"/>
    <mergeCell ref="G81:L81"/>
    <mergeCell ref="M81:P81"/>
    <mergeCell ref="M111:P111"/>
    <mergeCell ref="A112:A113"/>
    <mergeCell ref="A83:F83"/>
    <mergeCell ref="G83:L83"/>
    <mergeCell ref="M83:P83"/>
    <mergeCell ref="A88:F88"/>
    <mergeCell ref="G88:L88"/>
    <mergeCell ref="M88:P88"/>
    <mergeCell ref="A137:F137"/>
    <mergeCell ref="G137:L137"/>
    <mergeCell ref="M137:P137"/>
    <mergeCell ref="A138:A142"/>
    <mergeCell ref="A84:A87"/>
    <mergeCell ref="A89:A110"/>
    <mergeCell ref="A123:A136"/>
    <mergeCell ref="A114:F114"/>
    <mergeCell ref="G114:L114"/>
    <mergeCell ref="M114:P114"/>
    <mergeCell ref="A115:A121"/>
    <mergeCell ref="A122:F122"/>
    <mergeCell ref="G122:L122"/>
    <mergeCell ref="M122:P122"/>
    <mergeCell ref="A111:F111"/>
    <mergeCell ref="G111:L111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8" orientation="portrait" r:id="rId1"/>
  <rowBreaks count="1" manualBreakCount="1">
    <brk id="65" max="16383" man="1"/>
  </rowBreak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77"/>
  <sheetViews>
    <sheetView showGridLines="0" topLeftCell="A93" zoomScale="90" zoomScaleNormal="90" workbookViewId="0">
      <selection activeCell="A99" sqref="A99:D99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9" width="0" hidden="1" customWidth="1"/>
    <col min="10" max="10" width="12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45.14062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238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264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0" spans="1:18" ht="15.75" thickBot="1" x14ac:dyDescent="0.3"/>
    <row r="21" spans="1:18" ht="16.5" thickBot="1" x14ac:dyDescent="0.3">
      <c r="A21" s="311" t="s">
        <v>1</v>
      </c>
      <c r="B21" s="312"/>
      <c r="C21" s="312"/>
      <c r="D21" s="312"/>
      <c r="E21" s="312"/>
      <c r="F21" s="312"/>
      <c r="G21" s="312"/>
      <c r="H21" s="312"/>
      <c r="I21" s="312"/>
      <c r="J21" s="312"/>
      <c r="K21" s="312"/>
      <c r="L21" s="312"/>
      <c r="M21" s="312"/>
      <c r="N21" s="313"/>
      <c r="P21" s="328" t="s">
        <v>280</v>
      </c>
      <c r="Q21" s="329"/>
      <c r="R21" s="330"/>
    </row>
    <row r="22" spans="1:18" x14ac:dyDescent="0.25">
      <c r="A22" s="314" t="s">
        <v>14</v>
      </c>
      <c r="B22" s="316" t="s">
        <v>2</v>
      </c>
      <c r="C22" s="316" t="s">
        <v>3</v>
      </c>
      <c r="D22" s="318" t="s">
        <v>4</v>
      </c>
      <c r="E22" s="320" t="s">
        <v>5</v>
      </c>
      <c r="F22" s="321"/>
      <c r="G22" s="321"/>
      <c r="H22" s="321"/>
      <c r="I22" s="321"/>
      <c r="J22" s="314" t="s">
        <v>6</v>
      </c>
      <c r="K22" s="316"/>
      <c r="L22" s="316"/>
      <c r="M22" s="316"/>
      <c r="N22" s="322"/>
      <c r="P22" s="334" t="s">
        <v>285</v>
      </c>
      <c r="Q22" s="316" t="s">
        <v>3</v>
      </c>
      <c r="R22" s="322" t="s">
        <v>4</v>
      </c>
    </row>
    <row r="23" spans="1:18" ht="26.25" thickBot="1" x14ac:dyDescent="0.3">
      <c r="A23" s="315"/>
      <c r="B23" s="317"/>
      <c r="C23" s="317"/>
      <c r="D23" s="319"/>
      <c r="E23" s="1" t="s">
        <v>7</v>
      </c>
      <c r="F23" s="2" t="s">
        <v>8</v>
      </c>
      <c r="G23" s="2" t="s">
        <v>9</v>
      </c>
      <c r="H23" s="2" t="s">
        <v>10</v>
      </c>
      <c r="I23" s="3" t="s">
        <v>11</v>
      </c>
      <c r="J23" s="1" t="s">
        <v>7</v>
      </c>
      <c r="K23" s="2" t="s">
        <v>8</v>
      </c>
      <c r="L23" s="2" t="s">
        <v>9</v>
      </c>
      <c r="M23" s="2" t="s">
        <v>10</v>
      </c>
      <c r="N23" s="4" t="s">
        <v>12</v>
      </c>
      <c r="P23" s="335"/>
      <c r="Q23" s="317"/>
      <c r="R23" s="336"/>
    </row>
    <row r="24" spans="1:18" ht="8.25" customHeight="1" thickBot="1" x14ac:dyDescent="0.3">
      <c r="A24" s="325"/>
      <c r="B24" s="326"/>
      <c r="C24" s="326"/>
      <c r="D24" s="326"/>
      <c r="E24" s="326"/>
      <c r="F24" s="326"/>
      <c r="G24" s="326"/>
      <c r="H24" s="326"/>
      <c r="I24" s="326"/>
      <c r="J24" s="326"/>
      <c r="K24" s="326"/>
      <c r="L24" s="326"/>
      <c r="M24" s="326"/>
      <c r="N24" s="327"/>
      <c r="P24" s="331"/>
      <c r="Q24" s="332"/>
      <c r="R24" s="333"/>
    </row>
    <row r="25" spans="1:18" ht="15.75" thickBot="1" x14ac:dyDescent="0.3">
      <c r="A25" s="114" t="s">
        <v>192</v>
      </c>
      <c r="B25" s="344" t="s">
        <v>16</v>
      </c>
      <c r="C25" s="345"/>
      <c r="D25" s="345"/>
      <c r="E25" s="346"/>
      <c r="F25" s="346"/>
      <c r="G25" s="346"/>
      <c r="H25" s="346"/>
      <c r="I25" s="346"/>
      <c r="J25" s="346"/>
      <c r="K25" s="346"/>
      <c r="L25" s="346"/>
      <c r="M25" s="346"/>
      <c r="N25" s="346"/>
      <c r="O25" s="346"/>
      <c r="P25" s="346"/>
      <c r="Q25" s="346"/>
      <c r="R25" s="347"/>
    </row>
    <row r="26" spans="1:18" s="57" customFormat="1" x14ac:dyDescent="0.25">
      <c r="A26" s="292" t="s">
        <v>193</v>
      </c>
      <c r="B26" s="295" t="s">
        <v>110</v>
      </c>
      <c r="C26" s="298" t="s">
        <v>18</v>
      </c>
      <c r="D26" s="301">
        <f>+Wood!Q10</f>
        <v>211.25</v>
      </c>
      <c r="E26" s="106">
        <v>0.5</v>
      </c>
      <c r="F26" s="106">
        <v>1.9</v>
      </c>
      <c r="G26" s="106">
        <v>0</v>
      </c>
      <c r="H26" s="106">
        <v>0</v>
      </c>
      <c r="I26" s="106">
        <f t="shared" ref="I26:I29" si="0">+E26+F26+G26+H26</f>
        <v>2.4</v>
      </c>
      <c r="J26" s="106">
        <f t="shared" ref="J26:J29" si="1">+E26*D26</f>
        <v>105.625</v>
      </c>
      <c r="K26" s="106">
        <f t="shared" ref="K26:K29" si="2">+F26*D26</f>
        <v>401.375</v>
      </c>
      <c r="L26" s="106">
        <f t="shared" ref="L26:L29" si="3">+G26*D26</f>
        <v>0</v>
      </c>
      <c r="M26" s="106">
        <f t="shared" ref="M26:M29" si="4">+H26*D26</f>
        <v>0</v>
      </c>
      <c r="N26" s="108">
        <f t="shared" ref="N26:N164" si="5">+J26+K26+L26+M26</f>
        <v>507</v>
      </c>
      <c r="O26" s="56"/>
      <c r="P26" s="254" t="s">
        <v>281</v>
      </c>
      <c r="Q26" s="120" t="s">
        <v>283</v>
      </c>
      <c r="R26" s="157"/>
    </row>
    <row r="27" spans="1:18" s="57" customFormat="1" x14ac:dyDescent="0.25">
      <c r="A27" s="293"/>
      <c r="B27" s="296"/>
      <c r="C27" s="299"/>
      <c r="D27" s="302"/>
      <c r="E27" s="152"/>
      <c r="F27" s="152"/>
      <c r="G27" s="152"/>
      <c r="H27" s="152"/>
      <c r="I27" s="152"/>
      <c r="J27" s="152"/>
      <c r="K27" s="152"/>
      <c r="L27" s="152"/>
      <c r="M27" s="152"/>
      <c r="N27" s="153"/>
      <c r="O27" s="56"/>
      <c r="P27" s="128" t="s">
        <v>282</v>
      </c>
      <c r="Q27" s="119" t="s">
        <v>283</v>
      </c>
      <c r="R27" s="129"/>
    </row>
    <row r="28" spans="1:18" s="57" customFormat="1" ht="15.75" thickBot="1" x14ac:dyDescent="0.3">
      <c r="A28" s="293"/>
      <c r="B28" s="296"/>
      <c r="C28" s="299"/>
      <c r="D28" s="302"/>
      <c r="E28" s="152"/>
      <c r="F28" s="152"/>
      <c r="G28" s="152"/>
      <c r="H28" s="152"/>
      <c r="I28" s="152"/>
      <c r="J28" s="152"/>
      <c r="K28" s="152"/>
      <c r="L28" s="152"/>
      <c r="M28" s="152"/>
      <c r="N28" s="153"/>
      <c r="O28" s="56"/>
      <c r="P28" s="193" t="s">
        <v>295</v>
      </c>
      <c r="Q28" s="121" t="s">
        <v>283</v>
      </c>
      <c r="R28" s="194"/>
    </row>
    <row r="29" spans="1:18" s="57" customFormat="1" ht="15.75" thickBot="1" x14ac:dyDescent="0.3">
      <c r="A29" s="262" t="s">
        <v>194</v>
      </c>
      <c r="B29" s="285" t="s">
        <v>111</v>
      </c>
      <c r="C29" s="274" t="s">
        <v>18</v>
      </c>
      <c r="D29" s="271">
        <f>+D26</f>
        <v>211.25</v>
      </c>
      <c r="E29" s="83">
        <v>0.2</v>
      </c>
      <c r="F29" s="83">
        <v>0.1</v>
      </c>
      <c r="G29" s="83">
        <v>0</v>
      </c>
      <c r="H29" s="83">
        <v>0</v>
      </c>
      <c r="I29" s="83">
        <f t="shared" si="0"/>
        <v>0.30000000000000004</v>
      </c>
      <c r="J29" s="83">
        <f t="shared" si="1"/>
        <v>42.25</v>
      </c>
      <c r="K29" s="83">
        <f t="shared" si="2"/>
        <v>21.125</v>
      </c>
      <c r="L29" s="83">
        <f t="shared" si="3"/>
        <v>0</v>
      </c>
      <c r="M29" s="83">
        <f t="shared" si="4"/>
        <v>0</v>
      </c>
      <c r="N29" s="84">
        <f t="shared" si="5"/>
        <v>63.375</v>
      </c>
      <c r="O29" s="56"/>
      <c r="P29" s="179" t="s">
        <v>291</v>
      </c>
      <c r="Q29" s="143" t="s">
        <v>290</v>
      </c>
      <c r="R29" s="127"/>
    </row>
    <row r="30" spans="1:18" s="57" customFormat="1" ht="15.75" thickBot="1" x14ac:dyDescent="0.3">
      <c r="A30" s="263"/>
      <c r="B30" s="286"/>
      <c r="C30" s="275"/>
      <c r="D30" s="272"/>
      <c r="E30" s="83"/>
      <c r="F30" s="83"/>
      <c r="G30" s="83"/>
      <c r="H30" s="83"/>
      <c r="I30" s="83"/>
      <c r="J30" s="83"/>
      <c r="K30" s="83"/>
      <c r="L30" s="83"/>
      <c r="M30" s="83"/>
      <c r="N30" s="84"/>
      <c r="O30" s="56"/>
      <c r="P30" s="128" t="s">
        <v>292</v>
      </c>
      <c r="Q30" s="119" t="s">
        <v>294</v>
      </c>
      <c r="R30" s="129"/>
    </row>
    <row r="31" spans="1:18" s="57" customFormat="1" ht="15.75" thickBot="1" x14ac:dyDescent="0.3">
      <c r="A31" s="263"/>
      <c r="B31" s="286"/>
      <c r="C31" s="275"/>
      <c r="D31" s="272"/>
      <c r="E31" s="83"/>
      <c r="F31" s="83"/>
      <c r="G31" s="83"/>
      <c r="H31" s="83"/>
      <c r="I31" s="83"/>
      <c r="J31" s="83"/>
      <c r="K31" s="83"/>
      <c r="L31" s="83"/>
      <c r="M31" s="83"/>
      <c r="N31" s="84"/>
      <c r="O31" s="56"/>
      <c r="P31" s="128" t="s">
        <v>293</v>
      </c>
      <c r="Q31" s="119" t="s">
        <v>294</v>
      </c>
      <c r="R31" s="129"/>
    </row>
    <row r="32" spans="1:18" s="57" customFormat="1" ht="15.75" thickBot="1" x14ac:dyDescent="0.3">
      <c r="A32" s="264"/>
      <c r="B32" s="289"/>
      <c r="C32" s="309"/>
      <c r="D32" s="273"/>
      <c r="E32" s="83"/>
      <c r="F32" s="83"/>
      <c r="G32" s="83"/>
      <c r="H32" s="83"/>
      <c r="I32" s="83"/>
      <c r="J32" s="83"/>
      <c r="K32" s="83"/>
      <c r="L32" s="83"/>
      <c r="M32" s="83"/>
      <c r="N32" s="84"/>
      <c r="O32" s="56"/>
      <c r="P32" s="130" t="s">
        <v>296</v>
      </c>
      <c r="Q32" s="131" t="s">
        <v>289</v>
      </c>
      <c r="R32" s="132"/>
    </row>
    <row r="33" spans="1:18" ht="15.75" thickBot="1" x14ac:dyDescent="0.3">
      <c r="A33" s="155" t="s">
        <v>195</v>
      </c>
      <c r="B33" s="348" t="s">
        <v>38</v>
      </c>
      <c r="C33" s="349"/>
      <c r="D33" s="349"/>
      <c r="E33" s="346"/>
      <c r="F33" s="346"/>
      <c r="G33" s="346"/>
      <c r="H33" s="346"/>
      <c r="I33" s="346"/>
      <c r="J33" s="346"/>
      <c r="K33" s="346"/>
      <c r="L33" s="346"/>
      <c r="M33" s="346"/>
      <c r="N33" s="346">
        <f>SUM(N34:N51)</f>
        <v>2719.91</v>
      </c>
      <c r="O33" s="346" t="e">
        <f>+N33/#REF!</f>
        <v>#REF!</v>
      </c>
      <c r="P33" s="346"/>
      <c r="Q33" s="346"/>
      <c r="R33" s="347"/>
    </row>
    <row r="34" spans="1:18" s="57" customFormat="1" ht="45" customHeight="1" x14ac:dyDescent="0.25">
      <c r="A34" s="262" t="s">
        <v>196</v>
      </c>
      <c r="B34" s="285" t="s">
        <v>265</v>
      </c>
      <c r="C34" s="268" t="s">
        <v>18</v>
      </c>
      <c r="D34" s="271">
        <f>+Wood!Q12</f>
        <v>475.33333333333331</v>
      </c>
      <c r="E34" s="70">
        <v>0.5</v>
      </c>
      <c r="F34" s="70">
        <v>1.9</v>
      </c>
      <c r="G34" s="70">
        <v>0</v>
      </c>
      <c r="H34" s="70">
        <v>0</v>
      </c>
      <c r="I34" s="70">
        <f t="shared" ref="I34:I51" si="6">+E34+F34+G34+H34</f>
        <v>2.4</v>
      </c>
      <c r="J34" s="70">
        <f t="shared" ref="J34:J51" si="7">+E34*D34</f>
        <v>237.66666666666666</v>
      </c>
      <c r="K34" s="70">
        <f t="shared" ref="K34:K51" si="8">+F34*D34</f>
        <v>903.13333333333321</v>
      </c>
      <c r="L34" s="70">
        <f t="shared" ref="L34:L51" si="9">+G34*D34</f>
        <v>0</v>
      </c>
      <c r="M34" s="70">
        <f t="shared" ref="M34:M51" si="10">+H34*D34</f>
        <v>0</v>
      </c>
      <c r="N34" s="78">
        <f t="shared" si="5"/>
        <v>1140.8</v>
      </c>
      <c r="O34" s="56"/>
      <c r="P34" s="185" t="s">
        <v>284</v>
      </c>
      <c r="Q34" s="180" t="s">
        <v>283</v>
      </c>
      <c r="R34" s="181"/>
    </row>
    <row r="35" spans="1:18" s="57" customFormat="1" ht="15.75" thickBot="1" x14ac:dyDescent="0.3">
      <c r="A35" s="278"/>
      <c r="B35" s="287"/>
      <c r="C35" s="288"/>
      <c r="D35" s="279"/>
      <c r="E35" s="106"/>
      <c r="F35" s="106"/>
      <c r="G35" s="106"/>
      <c r="H35" s="106"/>
      <c r="I35" s="106"/>
      <c r="J35" s="106"/>
      <c r="K35" s="106"/>
      <c r="L35" s="106"/>
      <c r="M35" s="106"/>
      <c r="N35" s="108"/>
      <c r="O35" s="56"/>
      <c r="P35" s="186" t="s">
        <v>286</v>
      </c>
      <c r="Q35" s="182" t="s">
        <v>287</v>
      </c>
      <c r="R35" s="183"/>
    </row>
    <row r="36" spans="1:18" s="57" customFormat="1" ht="45.75" thickBot="1" x14ac:dyDescent="0.3">
      <c r="A36" s="158" t="s">
        <v>197</v>
      </c>
      <c r="B36" s="159" t="s">
        <v>266</v>
      </c>
      <c r="C36" s="160" t="s">
        <v>18</v>
      </c>
      <c r="D36" s="212">
        <f>+Wood!Q12</f>
        <v>475.33333333333331</v>
      </c>
      <c r="E36" s="75">
        <v>0.2</v>
      </c>
      <c r="F36" s="75">
        <v>0.1</v>
      </c>
      <c r="G36" s="75">
        <v>0</v>
      </c>
      <c r="H36" s="75">
        <v>0</v>
      </c>
      <c r="I36" s="75">
        <f t="shared" si="6"/>
        <v>0.30000000000000004</v>
      </c>
      <c r="J36" s="75">
        <f t="shared" si="7"/>
        <v>95.066666666666663</v>
      </c>
      <c r="K36" s="75">
        <f t="shared" si="8"/>
        <v>47.533333333333331</v>
      </c>
      <c r="L36" s="75">
        <f t="shared" si="9"/>
        <v>0</v>
      </c>
      <c r="M36" s="75">
        <f t="shared" si="10"/>
        <v>0</v>
      </c>
      <c r="N36" s="86">
        <f t="shared" si="5"/>
        <v>142.6</v>
      </c>
      <c r="O36" s="56"/>
      <c r="P36" s="196" t="s">
        <v>288</v>
      </c>
      <c r="Q36" s="197" t="s">
        <v>289</v>
      </c>
      <c r="R36" s="177"/>
    </row>
    <row r="37" spans="1:18" s="57" customFormat="1" x14ac:dyDescent="0.25">
      <c r="A37" s="340" t="s">
        <v>198</v>
      </c>
      <c r="B37" s="341" t="s">
        <v>55</v>
      </c>
      <c r="C37" s="342" t="s">
        <v>15</v>
      </c>
      <c r="D37" s="343">
        <v>1</v>
      </c>
      <c r="E37" s="75">
        <v>45</v>
      </c>
      <c r="F37" s="75">
        <v>120</v>
      </c>
      <c r="G37" s="75">
        <v>0</v>
      </c>
      <c r="H37" s="75">
        <v>0</v>
      </c>
      <c r="I37" s="75">
        <f t="shared" si="6"/>
        <v>165</v>
      </c>
      <c r="J37" s="75">
        <f t="shared" si="7"/>
        <v>45</v>
      </c>
      <c r="K37" s="75">
        <f t="shared" si="8"/>
        <v>120</v>
      </c>
      <c r="L37" s="75">
        <f t="shared" si="9"/>
        <v>0</v>
      </c>
      <c r="M37" s="75">
        <f t="shared" si="10"/>
        <v>0</v>
      </c>
      <c r="N37" s="86">
        <f t="shared" si="5"/>
        <v>165</v>
      </c>
      <c r="O37" s="56"/>
      <c r="P37" s="125" t="s">
        <v>297</v>
      </c>
      <c r="Q37" s="180" t="s">
        <v>289</v>
      </c>
      <c r="R37" s="127"/>
    </row>
    <row r="38" spans="1:18" s="57" customFormat="1" x14ac:dyDescent="0.25">
      <c r="A38" s="263"/>
      <c r="B38" s="286"/>
      <c r="C38" s="275"/>
      <c r="D38" s="272"/>
      <c r="E38" s="75"/>
      <c r="F38" s="75"/>
      <c r="G38" s="75"/>
      <c r="H38" s="75"/>
      <c r="I38" s="75"/>
      <c r="J38" s="75"/>
      <c r="K38" s="75"/>
      <c r="L38" s="75"/>
      <c r="M38" s="75"/>
      <c r="N38" s="86"/>
      <c r="O38" s="56"/>
      <c r="P38" s="199" t="s">
        <v>298</v>
      </c>
      <c r="Q38" s="137" t="s">
        <v>289</v>
      </c>
      <c r="R38" s="129"/>
    </row>
    <row r="39" spans="1:18" s="57" customFormat="1" x14ac:dyDescent="0.25">
      <c r="A39" s="263"/>
      <c r="B39" s="286"/>
      <c r="C39" s="275"/>
      <c r="D39" s="272"/>
      <c r="E39" s="75"/>
      <c r="F39" s="75"/>
      <c r="G39" s="75"/>
      <c r="H39" s="75"/>
      <c r="I39" s="75"/>
      <c r="J39" s="75"/>
      <c r="K39" s="75"/>
      <c r="L39" s="75"/>
      <c r="M39" s="75"/>
      <c r="N39" s="86"/>
      <c r="O39" s="56"/>
      <c r="P39" s="199" t="s">
        <v>299</v>
      </c>
      <c r="Q39" s="137" t="s">
        <v>289</v>
      </c>
      <c r="R39" s="129"/>
    </row>
    <row r="40" spans="1:18" s="57" customFormat="1" x14ac:dyDescent="0.25">
      <c r="A40" s="263"/>
      <c r="B40" s="286"/>
      <c r="C40" s="275"/>
      <c r="D40" s="272"/>
      <c r="E40" s="75"/>
      <c r="F40" s="75"/>
      <c r="G40" s="75"/>
      <c r="H40" s="75"/>
      <c r="I40" s="75"/>
      <c r="J40" s="75"/>
      <c r="K40" s="75"/>
      <c r="L40" s="75"/>
      <c r="M40" s="75"/>
      <c r="N40" s="86"/>
      <c r="O40" s="56"/>
      <c r="P40" s="199" t="s">
        <v>300</v>
      </c>
      <c r="Q40" s="137" t="s">
        <v>289</v>
      </c>
      <c r="R40" s="129"/>
    </row>
    <row r="41" spans="1:18" s="57" customFormat="1" ht="15.75" thickBot="1" x14ac:dyDescent="0.3">
      <c r="A41" s="278"/>
      <c r="B41" s="287"/>
      <c r="C41" s="276"/>
      <c r="D41" s="279"/>
      <c r="E41" s="75"/>
      <c r="F41" s="75"/>
      <c r="G41" s="75"/>
      <c r="H41" s="75"/>
      <c r="I41" s="75"/>
      <c r="J41" s="75"/>
      <c r="K41" s="75"/>
      <c r="L41" s="75"/>
      <c r="M41" s="75"/>
      <c r="N41" s="86"/>
      <c r="O41" s="56"/>
      <c r="P41" s="201" t="s">
        <v>301</v>
      </c>
      <c r="Q41" s="154" t="s">
        <v>289</v>
      </c>
      <c r="R41" s="194"/>
    </row>
    <row r="42" spans="1:18" s="57" customFormat="1" x14ac:dyDescent="0.25">
      <c r="A42" s="262" t="s">
        <v>199</v>
      </c>
      <c r="B42" s="285" t="s">
        <v>267</v>
      </c>
      <c r="C42" s="268" t="s">
        <v>13</v>
      </c>
      <c r="D42" s="271">
        <v>16.22</v>
      </c>
      <c r="E42" s="75">
        <v>5.5</v>
      </c>
      <c r="F42" s="75">
        <v>27.5</v>
      </c>
      <c r="G42" s="75">
        <v>0</v>
      </c>
      <c r="H42" s="75">
        <v>0</v>
      </c>
      <c r="I42" s="75">
        <f t="shared" si="6"/>
        <v>33</v>
      </c>
      <c r="J42" s="75">
        <f t="shared" si="7"/>
        <v>89.21</v>
      </c>
      <c r="K42" s="75">
        <f t="shared" si="8"/>
        <v>446.04999999999995</v>
      </c>
      <c r="L42" s="75">
        <f t="shared" si="9"/>
        <v>0</v>
      </c>
      <c r="M42" s="75">
        <f t="shared" si="10"/>
        <v>0</v>
      </c>
      <c r="N42" s="86">
        <f t="shared" si="5"/>
        <v>535.26</v>
      </c>
      <c r="O42" s="56"/>
      <c r="P42" s="185" t="s">
        <v>302</v>
      </c>
      <c r="Q42" s="180" t="s">
        <v>289</v>
      </c>
      <c r="R42" s="127"/>
    </row>
    <row r="43" spans="1:18" s="57" customFormat="1" x14ac:dyDescent="0.25">
      <c r="A43" s="263"/>
      <c r="B43" s="286"/>
      <c r="C43" s="269"/>
      <c r="D43" s="272"/>
      <c r="E43" s="75"/>
      <c r="F43" s="75"/>
      <c r="G43" s="75"/>
      <c r="H43" s="75"/>
      <c r="I43" s="75"/>
      <c r="J43" s="75"/>
      <c r="K43" s="75"/>
      <c r="L43" s="75"/>
      <c r="M43" s="75"/>
      <c r="N43" s="86"/>
      <c r="O43" s="56"/>
      <c r="P43" s="199" t="s">
        <v>303</v>
      </c>
      <c r="Q43" s="137" t="s">
        <v>289</v>
      </c>
      <c r="R43" s="129"/>
    </row>
    <row r="44" spans="1:18" s="57" customFormat="1" ht="15.75" thickBot="1" x14ac:dyDescent="0.3">
      <c r="A44" s="278"/>
      <c r="B44" s="287"/>
      <c r="C44" s="288"/>
      <c r="D44" s="279"/>
      <c r="E44" s="75"/>
      <c r="F44" s="75"/>
      <c r="G44" s="75"/>
      <c r="H44" s="75"/>
      <c r="I44" s="75"/>
      <c r="J44" s="75"/>
      <c r="K44" s="75"/>
      <c r="L44" s="75"/>
      <c r="M44" s="75"/>
      <c r="N44" s="86"/>
      <c r="O44" s="56"/>
      <c r="P44" s="201" t="s">
        <v>304</v>
      </c>
      <c r="Q44" s="154" t="s">
        <v>289</v>
      </c>
      <c r="R44" s="194"/>
    </row>
    <row r="45" spans="1:18" s="57" customFormat="1" x14ac:dyDescent="0.25">
      <c r="A45" s="262" t="s">
        <v>200</v>
      </c>
      <c r="B45" s="285" t="s">
        <v>268</v>
      </c>
      <c r="C45" s="268" t="s">
        <v>13</v>
      </c>
      <c r="D45" s="271">
        <v>16.22</v>
      </c>
      <c r="E45" s="75">
        <v>6</v>
      </c>
      <c r="F45" s="75">
        <v>19</v>
      </c>
      <c r="G45" s="75">
        <v>0</v>
      </c>
      <c r="H45" s="75">
        <v>0</v>
      </c>
      <c r="I45" s="75">
        <f t="shared" si="6"/>
        <v>25</v>
      </c>
      <c r="J45" s="75">
        <f t="shared" si="7"/>
        <v>97.32</v>
      </c>
      <c r="K45" s="75">
        <f t="shared" si="8"/>
        <v>308.17999999999995</v>
      </c>
      <c r="L45" s="75">
        <f t="shared" si="9"/>
        <v>0</v>
      </c>
      <c r="M45" s="75">
        <f t="shared" si="10"/>
        <v>0</v>
      </c>
      <c r="N45" s="86">
        <f t="shared" si="5"/>
        <v>405.49999999999994</v>
      </c>
      <c r="O45" s="56"/>
      <c r="P45" s="225" t="s">
        <v>306</v>
      </c>
      <c r="Q45" s="180" t="s">
        <v>305</v>
      </c>
      <c r="R45" s="127"/>
    </row>
    <row r="46" spans="1:18" s="57" customFormat="1" x14ac:dyDescent="0.25">
      <c r="A46" s="263"/>
      <c r="B46" s="286"/>
      <c r="C46" s="269"/>
      <c r="D46" s="272"/>
      <c r="E46" s="152"/>
      <c r="F46" s="152"/>
      <c r="G46" s="152"/>
      <c r="H46" s="152"/>
      <c r="I46" s="152"/>
      <c r="J46" s="152"/>
      <c r="K46" s="152"/>
      <c r="L46" s="152"/>
      <c r="M46" s="152"/>
      <c r="N46" s="153"/>
      <c r="O46" s="56"/>
      <c r="P46" s="199" t="s">
        <v>307</v>
      </c>
      <c r="Q46" s="137" t="s">
        <v>290</v>
      </c>
      <c r="R46" s="129"/>
    </row>
    <row r="47" spans="1:18" s="57" customFormat="1" x14ac:dyDescent="0.25">
      <c r="A47" s="263"/>
      <c r="B47" s="286"/>
      <c r="C47" s="269"/>
      <c r="D47" s="272"/>
      <c r="E47" s="152"/>
      <c r="F47" s="152"/>
      <c r="G47" s="152"/>
      <c r="H47" s="152"/>
      <c r="I47" s="152"/>
      <c r="J47" s="152"/>
      <c r="K47" s="152"/>
      <c r="L47" s="152"/>
      <c r="M47" s="152"/>
      <c r="N47" s="153"/>
      <c r="O47" s="56"/>
      <c r="P47" s="199" t="s">
        <v>308</v>
      </c>
      <c r="Q47" s="137" t="s">
        <v>290</v>
      </c>
      <c r="R47" s="129"/>
    </row>
    <row r="48" spans="1:18" s="57" customFormat="1" x14ac:dyDescent="0.25">
      <c r="A48" s="263"/>
      <c r="B48" s="286"/>
      <c r="C48" s="269"/>
      <c r="D48" s="272"/>
      <c r="E48" s="152"/>
      <c r="F48" s="152"/>
      <c r="G48" s="152"/>
      <c r="H48" s="152"/>
      <c r="I48" s="152"/>
      <c r="J48" s="152"/>
      <c r="K48" s="152"/>
      <c r="L48" s="152"/>
      <c r="M48" s="152"/>
      <c r="N48" s="153"/>
      <c r="O48" s="56"/>
      <c r="P48" s="226" t="s">
        <v>309</v>
      </c>
      <c r="Q48" s="137" t="s">
        <v>290</v>
      </c>
      <c r="R48" s="129"/>
    </row>
    <row r="49" spans="1:18" s="57" customFormat="1" x14ac:dyDescent="0.25">
      <c r="A49" s="263"/>
      <c r="B49" s="286"/>
      <c r="C49" s="269"/>
      <c r="D49" s="272"/>
      <c r="E49" s="152"/>
      <c r="F49" s="152"/>
      <c r="G49" s="152"/>
      <c r="H49" s="152"/>
      <c r="I49" s="152"/>
      <c r="J49" s="152"/>
      <c r="K49" s="152"/>
      <c r="L49" s="152"/>
      <c r="M49" s="152"/>
      <c r="N49" s="153"/>
      <c r="O49" s="56"/>
      <c r="P49" s="201" t="s">
        <v>310</v>
      </c>
      <c r="Q49" s="154" t="s">
        <v>289</v>
      </c>
      <c r="R49" s="194"/>
    </row>
    <row r="50" spans="1:18" s="57" customFormat="1" ht="15.75" thickBot="1" x14ac:dyDescent="0.3">
      <c r="A50" s="278"/>
      <c r="B50" s="287"/>
      <c r="C50" s="288"/>
      <c r="D50" s="279"/>
      <c r="E50" s="152"/>
      <c r="F50" s="152"/>
      <c r="G50" s="152"/>
      <c r="H50" s="152"/>
      <c r="I50" s="152"/>
      <c r="J50" s="152"/>
      <c r="K50" s="152"/>
      <c r="L50" s="152"/>
      <c r="M50" s="152"/>
      <c r="N50" s="153"/>
      <c r="O50" s="56"/>
      <c r="P50" s="201" t="s">
        <v>311</v>
      </c>
      <c r="Q50" s="154" t="s">
        <v>283</v>
      </c>
      <c r="R50" s="194"/>
    </row>
    <row r="51" spans="1:18" s="57" customFormat="1" ht="15.75" thickBot="1" x14ac:dyDescent="0.3">
      <c r="A51" s="262" t="s">
        <v>201</v>
      </c>
      <c r="B51" s="285" t="s">
        <v>269</v>
      </c>
      <c r="C51" s="268" t="s">
        <v>13</v>
      </c>
      <c r="D51" s="271">
        <v>7.35</v>
      </c>
      <c r="E51" s="83">
        <v>15</v>
      </c>
      <c r="F51" s="83">
        <v>30</v>
      </c>
      <c r="G51" s="83">
        <v>0</v>
      </c>
      <c r="H51" s="83">
        <v>0</v>
      </c>
      <c r="I51" s="83">
        <f t="shared" si="6"/>
        <v>45</v>
      </c>
      <c r="J51" s="83">
        <f t="shared" si="7"/>
        <v>110.25</v>
      </c>
      <c r="K51" s="83">
        <f t="shared" si="8"/>
        <v>220.5</v>
      </c>
      <c r="L51" s="83">
        <f t="shared" si="9"/>
        <v>0</v>
      </c>
      <c r="M51" s="83">
        <f t="shared" si="10"/>
        <v>0</v>
      </c>
      <c r="N51" s="84">
        <f t="shared" si="5"/>
        <v>330.75</v>
      </c>
      <c r="O51" s="56"/>
      <c r="P51" s="203" t="s">
        <v>314</v>
      </c>
      <c r="Q51" s="180" t="s">
        <v>289</v>
      </c>
      <c r="R51" s="127"/>
    </row>
    <row r="52" spans="1:18" s="57" customFormat="1" ht="15.75" thickBot="1" x14ac:dyDescent="0.3">
      <c r="A52" s="263"/>
      <c r="B52" s="286"/>
      <c r="C52" s="269"/>
      <c r="D52" s="272"/>
      <c r="E52" s="83"/>
      <c r="F52" s="83"/>
      <c r="G52" s="83"/>
      <c r="H52" s="83"/>
      <c r="I52" s="83"/>
      <c r="J52" s="83"/>
      <c r="K52" s="83"/>
      <c r="L52" s="83"/>
      <c r="M52" s="83"/>
      <c r="N52" s="84"/>
      <c r="O52" s="56"/>
      <c r="P52" s="204" t="s">
        <v>313</v>
      </c>
      <c r="Q52" s="137" t="s">
        <v>289</v>
      </c>
      <c r="R52" s="129"/>
    </row>
    <row r="53" spans="1:18" s="57" customFormat="1" ht="15.75" thickBot="1" x14ac:dyDescent="0.3">
      <c r="A53" s="263"/>
      <c r="B53" s="286"/>
      <c r="C53" s="269"/>
      <c r="D53" s="272"/>
      <c r="E53" s="83"/>
      <c r="F53" s="83"/>
      <c r="G53" s="83"/>
      <c r="H53" s="83"/>
      <c r="I53" s="83"/>
      <c r="J53" s="83"/>
      <c r="K53" s="83"/>
      <c r="L53" s="83"/>
      <c r="M53" s="83"/>
      <c r="N53" s="84"/>
      <c r="O53" s="56"/>
      <c r="P53" s="199" t="s">
        <v>312</v>
      </c>
      <c r="Q53" s="137" t="s">
        <v>283</v>
      </c>
      <c r="R53" s="129"/>
    </row>
    <row r="54" spans="1:18" s="57" customFormat="1" ht="15.75" thickBot="1" x14ac:dyDescent="0.3">
      <c r="A54" s="263"/>
      <c r="B54" s="286"/>
      <c r="C54" s="269"/>
      <c r="D54" s="272"/>
      <c r="E54" s="83"/>
      <c r="F54" s="83"/>
      <c r="G54" s="83"/>
      <c r="H54" s="83"/>
      <c r="I54" s="83"/>
      <c r="J54" s="83"/>
      <c r="K54" s="83"/>
      <c r="L54" s="83"/>
      <c r="M54" s="83"/>
      <c r="N54" s="84"/>
      <c r="O54" s="56"/>
      <c r="P54" s="199" t="s">
        <v>286</v>
      </c>
      <c r="Q54" s="137" t="s">
        <v>287</v>
      </c>
      <c r="R54" s="129"/>
    </row>
    <row r="55" spans="1:18" s="57" customFormat="1" ht="15.75" thickBot="1" x14ac:dyDescent="0.3">
      <c r="A55" s="264"/>
      <c r="B55" s="289"/>
      <c r="C55" s="270"/>
      <c r="D55" s="273"/>
      <c r="E55" s="83"/>
      <c r="F55" s="83"/>
      <c r="G55" s="83"/>
      <c r="H55" s="83"/>
      <c r="I55" s="83"/>
      <c r="J55" s="83"/>
      <c r="K55" s="83"/>
      <c r="L55" s="83"/>
      <c r="M55" s="83"/>
      <c r="N55" s="84"/>
      <c r="O55" s="56"/>
      <c r="P55" s="205" t="s">
        <v>315</v>
      </c>
      <c r="Q55" s="182" t="s">
        <v>289</v>
      </c>
      <c r="R55" s="132"/>
    </row>
    <row r="56" spans="1:18" ht="15.75" thickBot="1" x14ac:dyDescent="0.3">
      <c r="A56" s="155" t="s">
        <v>202</v>
      </c>
      <c r="B56" s="348" t="s">
        <v>85</v>
      </c>
      <c r="C56" s="349"/>
      <c r="D56" s="349"/>
      <c r="E56" s="346"/>
      <c r="F56" s="346"/>
      <c r="G56" s="346"/>
      <c r="H56" s="346"/>
      <c r="I56" s="346"/>
      <c r="J56" s="346"/>
      <c r="K56" s="346"/>
      <c r="L56" s="346"/>
      <c r="M56" s="346"/>
      <c r="N56" s="346">
        <f>+SUM(N57:N62)</f>
        <v>1166.4875</v>
      </c>
      <c r="O56" s="346" t="e">
        <f>+N56/#REF!</f>
        <v>#REF!</v>
      </c>
      <c r="P56" s="346"/>
      <c r="Q56" s="346"/>
      <c r="R56" s="347"/>
    </row>
    <row r="57" spans="1:18" s="57" customFormat="1" x14ac:dyDescent="0.25">
      <c r="A57" s="262" t="s">
        <v>203</v>
      </c>
      <c r="B57" s="285" t="s">
        <v>270</v>
      </c>
      <c r="C57" s="268" t="s">
        <v>18</v>
      </c>
      <c r="D57" s="271">
        <f>+Wood!Q25</f>
        <v>273.375</v>
      </c>
      <c r="E57" s="70">
        <v>0.5</v>
      </c>
      <c r="F57" s="70">
        <v>1.9</v>
      </c>
      <c r="G57" s="70">
        <v>0</v>
      </c>
      <c r="H57" s="70">
        <v>0</v>
      </c>
      <c r="I57" s="70">
        <f t="shared" ref="I57:I62" si="11">+E57+F57+G57+H57</f>
        <v>2.4</v>
      </c>
      <c r="J57" s="70">
        <f t="shared" ref="J57:J62" si="12">+E57*D57</f>
        <v>136.6875</v>
      </c>
      <c r="K57" s="70">
        <f t="shared" ref="K57:K62" si="13">+F57*D57</f>
        <v>519.41250000000002</v>
      </c>
      <c r="L57" s="70">
        <f t="shared" ref="L57:L62" si="14">+G57*D57</f>
        <v>0</v>
      </c>
      <c r="M57" s="70">
        <f t="shared" ref="M57:M62" si="15">+H57*D57</f>
        <v>0</v>
      </c>
      <c r="N57" s="78">
        <f t="shared" si="5"/>
        <v>656.1</v>
      </c>
      <c r="O57" s="56"/>
      <c r="P57" s="185" t="s">
        <v>284</v>
      </c>
      <c r="Q57" s="180" t="s">
        <v>283</v>
      </c>
      <c r="R57" s="181"/>
    </row>
    <row r="58" spans="1:18" s="57" customFormat="1" ht="15.75" thickBot="1" x14ac:dyDescent="0.3">
      <c r="A58" s="264"/>
      <c r="B58" s="289"/>
      <c r="C58" s="270"/>
      <c r="D58" s="273"/>
      <c r="E58" s="106"/>
      <c r="F58" s="106"/>
      <c r="G58" s="106"/>
      <c r="H58" s="106"/>
      <c r="I58" s="106"/>
      <c r="J58" s="106"/>
      <c r="K58" s="106"/>
      <c r="L58" s="106"/>
      <c r="M58" s="106"/>
      <c r="N58" s="108"/>
      <c r="O58" s="56"/>
      <c r="P58" s="186" t="s">
        <v>286</v>
      </c>
      <c r="Q58" s="182" t="s">
        <v>287</v>
      </c>
      <c r="R58" s="183"/>
    </row>
    <row r="59" spans="1:18" s="57" customFormat="1" x14ac:dyDescent="0.25">
      <c r="A59" s="262" t="s">
        <v>204</v>
      </c>
      <c r="B59" s="285" t="s">
        <v>70</v>
      </c>
      <c r="C59" s="268" t="s">
        <v>18</v>
      </c>
      <c r="D59" s="271">
        <f>+Wood!Q28</f>
        <v>101.25</v>
      </c>
      <c r="E59" s="75">
        <v>0.5</v>
      </c>
      <c r="F59" s="75">
        <v>1.9</v>
      </c>
      <c r="G59" s="75">
        <v>0</v>
      </c>
      <c r="H59" s="75">
        <v>0</v>
      </c>
      <c r="I59" s="75">
        <f t="shared" si="11"/>
        <v>2.4</v>
      </c>
      <c r="J59" s="75">
        <f t="shared" si="12"/>
        <v>50.625</v>
      </c>
      <c r="K59" s="75">
        <f t="shared" si="13"/>
        <v>192.375</v>
      </c>
      <c r="L59" s="75">
        <f t="shared" si="14"/>
        <v>0</v>
      </c>
      <c r="M59" s="75">
        <f t="shared" si="15"/>
        <v>0</v>
      </c>
      <c r="N59" s="86">
        <f t="shared" si="5"/>
        <v>243</v>
      </c>
      <c r="O59" s="56"/>
      <c r="P59" s="185" t="s">
        <v>284</v>
      </c>
      <c r="Q59" s="180" t="s">
        <v>283</v>
      </c>
      <c r="R59" s="181"/>
    </row>
    <row r="60" spans="1:18" s="57" customFormat="1" ht="15.75" thickBot="1" x14ac:dyDescent="0.3">
      <c r="A60" s="278"/>
      <c r="B60" s="287"/>
      <c r="C60" s="288"/>
      <c r="D60" s="279"/>
      <c r="E60" s="75"/>
      <c r="F60" s="75"/>
      <c r="G60" s="75"/>
      <c r="H60" s="75"/>
      <c r="I60" s="75"/>
      <c r="J60" s="75"/>
      <c r="K60" s="75"/>
      <c r="L60" s="75"/>
      <c r="M60" s="75"/>
      <c r="N60" s="86"/>
      <c r="O60" s="56"/>
      <c r="P60" s="208" t="s">
        <v>286</v>
      </c>
      <c r="Q60" s="154" t="s">
        <v>287</v>
      </c>
      <c r="R60" s="209"/>
    </row>
    <row r="61" spans="1:18" s="57" customFormat="1" ht="15.75" thickBot="1" x14ac:dyDescent="0.3">
      <c r="A61" s="170" t="s">
        <v>205</v>
      </c>
      <c r="B61" s="171" t="s">
        <v>271</v>
      </c>
      <c r="C61" s="213" t="s">
        <v>18</v>
      </c>
      <c r="D61" s="214">
        <f>+D57+D59</f>
        <v>374.625</v>
      </c>
      <c r="E61" s="75">
        <v>0.2</v>
      </c>
      <c r="F61" s="75">
        <v>0.1</v>
      </c>
      <c r="G61" s="75">
        <v>0</v>
      </c>
      <c r="H61" s="75">
        <v>0</v>
      </c>
      <c r="I61" s="75">
        <f t="shared" si="11"/>
        <v>0.30000000000000004</v>
      </c>
      <c r="J61" s="75">
        <f t="shared" si="12"/>
        <v>74.924999999999997</v>
      </c>
      <c r="K61" s="75">
        <f t="shared" si="13"/>
        <v>37.462499999999999</v>
      </c>
      <c r="L61" s="75">
        <f t="shared" si="14"/>
        <v>0</v>
      </c>
      <c r="M61" s="75">
        <f t="shared" si="15"/>
        <v>0</v>
      </c>
      <c r="N61" s="86">
        <f t="shared" si="5"/>
        <v>112.38749999999999</v>
      </c>
      <c r="O61" s="56"/>
      <c r="P61" s="169"/>
      <c r="Q61" s="163"/>
      <c r="R61" s="164"/>
    </row>
    <row r="62" spans="1:18" s="57" customFormat="1" ht="15.75" thickBot="1" x14ac:dyDescent="0.3">
      <c r="A62" s="262" t="s">
        <v>206</v>
      </c>
      <c r="B62" s="285" t="s">
        <v>272</v>
      </c>
      <c r="C62" s="274" t="s">
        <v>15</v>
      </c>
      <c r="D62" s="271">
        <v>1</v>
      </c>
      <c r="E62" s="83">
        <v>45</v>
      </c>
      <c r="F62" s="83">
        <v>110</v>
      </c>
      <c r="G62" s="83">
        <v>0</v>
      </c>
      <c r="H62" s="83">
        <v>0</v>
      </c>
      <c r="I62" s="83">
        <f t="shared" si="11"/>
        <v>155</v>
      </c>
      <c r="J62" s="83">
        <f t="shared" si="12"/>
        <v>45</v>
      </c>
      <c r="K62" s="83">
        <f t="shared" si="13"/>
        <v>110</v>
      </c>
      <c r="L62" s="83">
        <f t="shared" si="14"/>
        <v>0</v>
      </c>
      <c r="M62" s="83">
        <f t="shared" si="15"/>
        <v>0</v>
      </c>
      <c r="N62" s="84">
        <f t="shared" si="5"/>
        <v>155</v>
      </c>
      <c r="O62" s="56"/>
      <c r="P62" s="255" t="s">
        <v>316</v>
      </c>
      <c r="Q62" s="136" t="s">
        <v>289</v>
      </c>
      <c r="R62" s="157"/>
    </row>
    <row r="63" spans="1:18" s="57" customFormat="1" ht="15.75" thickBot="1" x14ac:dyDescent="0.3">
      <c r="A63" s="263"/>
      <c r="B63" s="286"/>
      <c r="C63" s="275"/>
      <c r="D63" s="272"/>
      <c r="E63" s="83"/>
      <c r="F63" s="83"/>
      <c r="G63" s="83"/>
      <c r="H63" s="83"/>
      <c r="I63" s="83"/>
      <c r="J63" s="83"/>
      <c r="K63" s="83"/>
      <c r="L63" s="83"/>
      <c r="M63" s="83"/>
      <c r="N63" s="84"/>
      <c r="O63" s="56"/>
      <c r="P63" s="216" t="s">
        <v>317</v>
      </c>
      <c r="Q63" s="137" t="s">
        <v>289</v>
      </c>
      <c r="R63" s="129"/>
    </row>
    <row r="64" spans="1:18" s="57" customFormat="1" ht="15.75" thickBot="1" x14ac:dyDescent="0.3">
      <c r="A64" s="263"/>
      <c r="B64" s="286"/>
      <c r="C64" s="275"/>
      <c r="D64" s="272"/>
      <c r="E64" s="83"/>
      <c r="F64" s="83"/>
      <c r="G64" s="83"/>
      <c r="H64" s="83"/>
      <c r="I64" s="83"/>
      <c r="J64" s="83"/>
      <c r="K64" s="83"/>
      <c r="L64" s="83"/>
      <c r="M64" s="83"/>
      <c r="N64" s="84"/>
      <c r="O64" s="56"/>
      <c r="P64" s="216" t="s">
        <v>318</v>
      </c>
      <c r="Q64" s="137" t="s">
        <v>319</v>
      </c>
      <c r="R64" s="129"/>
    </row>
    <row r="65" spans="1:18" s="57" customFormat="1" ht="15.75" thickBot="1" x14ac:dyDescent="0.3">
      <c r="A65" s="263"/>
      <c r="B65" s="286"/>
      <c r="C65" s="275"/>
      <c r="D65" s="272"/>
      <c r="E65" s="83"/>
      <c r="F65" s="83"/>
      <c r="G65" s="83"/>
      <c r="H65" s="83"/>
      <c r="I65" s="83"/>
      <c r="J65" s="83"/>
      <c r="K65" s="83"/>
      <c r="L65" s="83"/>
      <c r="M65" s="83"/>
      <c r="N65" s="84"/>
      <c r="O65" s="56"/>
      <c r="P65" s="216" t="s">
        <v>320</v>
      </c>
      <c r="Q65" s="137" t="s">
        <v>283</v>
      </c>
      <c r="R65" s="129"/>
    </row>
    <row r="66" spans="1:18" s="57" customFormat="1" ht="15.75" thickBot="1" x14ac:dyDescent="0.3">
      <c r="A66" s="263"/>
      <c r="B66" s="286"/>
      <c r="C66" s="275"/>
      <c r="D66" s="272"/>
      <c r="E66" s="83"/>
      <c r="F66" s="83"/>
      <c r="G66" s="83"/>
      <c r="H66" s="83"/>
      <c r="I66" s="83"/>
      <c r="J66" s="83"/>
      <c r="K66" s="83"/>
      <c r="L66" s="83"/>
      <c r="M66" s="83"/>
      <c r="N66" s="84"/>
      <c r="O66" s="56"/>
      <c r="P66" s="216" t="s">
        <v>321</v>
      </c>
      <c r="Q66" s="137" t="s">
        <v>322</v>
      </c>
      <c r="R66" s="129"/>
    </row>
    <row r="67" spans="1:18" s="57" customFormat="1" ht="15.75" thickBot="1" x14ac:dyDescent="0.3">
      <c r="A67" s="263"/>
      <c r="B67" s="286"/>
      <c r="C67" s="275"/>
      <c r="D67" s="272"/>
      <c r="E67" s="83"/>
      <c r="F67" s="83"/>
      <c r="G67" s="83"/>
      <c r="H67" s="83"/>
      <c r="I67" s="83"/>
      <c r="J67" s="83"/>
      <c r="K67" s="83"/>
      <c r="L67" s="83"/>
      <c r="M67" s="83"/>
      <c r="N67" s="84"/>
      <c r="O67" s="56"/>
      <c r="P67" s="199" t="s">
        <v>297</v>
      </c>
      <c r="Q67" s="137" t="s">
        <v>289</v>
      </c>
      <c r="R67" s="129"/>
    </row>
    <row r="68" spans="1:18" s="57" customFormat="1" ht="15.75" thickBot="1" x14ac:dyDescent="0.3">
      <c r="A68" s="263"/>
      <c r="B68" s="286"/>
      <c r="C68" s="275"/>
      <c r="D68" s="272"/>
      <c r="E68" s="83"/>
      <c r="F68" s="83"/>
      <c r="G68" s="83"/>
      <c r="H68" s="83"/>
      <c r="I68" s="83"/>
      <c r="J68" s="83"/>
      <c r="K68" s="83"/>
      <c r="L68" s="83"/>
      <c r="M68" s="83"/>
      <c r="N68" s="84"/>
      <c r="O68" s="56"/>
      <c r="P68" s="199" t="s">
        <v>298</v>
      </c>
      <c r="Q68" s="137" t="s">
        <v>289</v>
      </c>
      <c r="R68" s="129"/>
    </row>
    <row r="69" spans="1:18" s="57" customFormat="1" ht="15.75" thickBot="1" x14ac:dyDescent="0.3">
      <c r="A69" s="264"/>
      <c r="B69" s="289"/>
      <c r="C69" s="309"/>
      <c r="D69" s="273"/>
      <c r="E69" s="83"/>
      <c r="F69" s="83"/>
      <c r="G69" s="83"/>
      <c r="H69" s="83"/>
      <c r="I69" s="83"/>
      <c r="J69" s="83"/>
      <c r="K69" s="83"/>
      <c r="L69" s="83"/>
      <c r="M69" s="83"/>
      <c r="N69" s="84"/>
      <c r="O69" s="56"/>
      <c r="P69" s="200" t="s">
        <v>299</v>
      </c>
      <c r="Q69" s="182" t="s">
        <v>289</v>
      </c>
      <c r="R69" s="132"/>
    </row>
    <row r="70" spans="1:18" ht="15.75" thickBot="1" x14ac:dyDescent="0.3">
      <c r="A70" s="155" t="s">
        <v>207</v>
      </c>
      <c r="B70" s="348" t="s">
        <v>35</v>
      </c>
      <c r="C70" s="349"/>
      <c r="D70" s="349"/>
      <c r="E70" s="346"/>
      <c r="F70" s="346"/>
      <c r="G70" s="346"/>
      <c r="H70" s="346"/>
      <c r="I70" s="346"/>
      <c r="J70" s="346"/>
      <c r="K70" s="346"/>
      <c r="L70" s="346"/>
      <c r="M70" s="346"/>
      <c r="N70" s="346">
        <f>+SUM(N71:N99)</f>
        <v>3868.4092499999997</v>
      </c>
      <c r="O70" s="346" t="e">
        <f>+N70/#REF!</f>
        <v>#REF!</v>
      </c>
      <c r="P70" s="346"/>
      <c r="Q70" s="346"/>
      <c r="R70" s="347"/>
    </row>
    <row r="71" spans="1:18" s="57" customFormat="1" ht="60" customHeight="1" x14ac:dyDescent="0.25">
      <c r="A71" s="262" t="s">
        <v>208</v>
      </c>
      <c r="B71" s="285" t="s">
        <v>273</v>
      </c>
      <c r="C71" s="268" t="s">
        <v>18</v>
      </c>
      <c r="D71" s="271">
        <f>+Wood!Q29</f>
        <v>436.5</v>
      </c>
      <c r="E71" s="70">
        <v>0.5</v>
      </c>
      <c r="F71" s="70">
        <v>1.9</v>
      </c>
      <c r="G71" s="70">
        <v>0</v>
      </c>
      <c r="H71" s="70">
        <v>0</v>
      </c>
      <c r="I71" s="70">
        <f t="shared" ref="I71:I99" si="16">+E71+F71+G71+H71</f>
        <v>2.4</v>
      </c>
      <c r="J71" s="70">
        <f t="shared" ref="J71:J99" si="17">+E71*D71</f>
        <v>218.25</v>
      </c>
      <c r="K71" s="70">
        <f t="shared" ref="K71:K99" si="18">+F71*D71</f>
        <v>829.34999999999991</v>
      </c>
      <c r="L71" s="70">
        <f t="shared" ref="L71:L99" si="19">+G71*D71</f>
        <v>0</v>
      </c>
      <c r="M71" s="70">
        <f t="shared" ref="M71:M99" si="20">+H71*D71</f>
        <v>0</v>
      </c>
      <c r="N71" s="78">
        <f t="shared" si="5"/>
        <v>1047.5999999999999</v>
      </c>
      <c r="O71" s="56"/>
      <c r="P71" s="185" t="s">
        <v>284</v>
      </c>
      <c r="Q71" s="180" t="s">
        <v>283</v>
      </c>
      <c r="R71" s="181"/>
    </row>
    <row r="72" spans="1:18" s="57" customFormat="1" ht="15.75" thickBot="1" x14ac:dyDescent="0.3">
      <c r="A72" s="278"/>
      <c r="B72" s="287"/>
      <c r="C72" s="288"/>
      <c r="D72" s="279"/>
      <c r="E72" s="106"/>
      <c r="F72" s="106"/>
      <c r="G72" s="106"/>
      <c r="H72" s="106"/>
      <c r="I72" s="106"/>
      <c r="J72" s="106"/>
      <c r="K72" s="106"/>
      <c r="L72" s="106"/>
      <c r="M72" s="106"/>
      <c r="N72" s="108"/>
      <c r="O72" s="56"/>
      <c r="P72" s="208" t="s">
        <v>286</v>
      </c>
      <c r="Q72" s="154" t="s">
        <v>287</v>
      </c>
      <c r="R72" s="209"/>
    </row>
    <row r="73" spans="1:18" s="57" customFormat="1" ht="60.75" thickBot="1" x14ac:dyDescent="0.3">
      <c r="A73" s="170" t="s">
        <v>209</v>
      </c>
      <c r="B73" s="171" t="s">
        <v>274</v>
      </c>
      <c r="C73" s="213" t="s">
        <v>18</v>
      </c>
      <c r="D73" s="214">
        <f>+Wood!Q29</f>
        <v>436.5</v>
      </c>
      <c r="E73" s="75">
        <v>0.2</v>
      </c>
      <c r="F73" s="75">
        <v>0.1</v>
      </c>
      <c r="G73" s="75">
        <v>0</v>
      </c>
      <c r="H73" s="75">
        <v>0</v>
      </c>
      <c r="I73" s="75">
        <f t="shared" si="16"/>
        <v>0.30000000000000004</v>
      </c>
      <c r="J73" s="75">
        <f t="shared" si="17"/>
        <v>87.300000000000011</v>
      </c>
      <c r="K73" s="75">
        <f t="shared" si="18"/>
        <v>43.650000000000006</v>
      </c>
      <c r="L73" s="75">
        <f t="shared" si="19"/>
        <v>0</v>
      </c>
      <c r="M73" s="75">
        <f t="shared" si="20"/>
        <v>0</v>
      </c>
      <c r="N73" s="86">
        <f t="shared" si="5"/>
        <v>130.95000000000002</v>
      </c>
      <c r="O73" s="56"/>
      <c r="P73" s="188" t="s">
        <v>288</v>
      </c>
      <c r="Q73" s="187" t="s">
        <v>289</v>
      </c>
      <c r="R73" s="164"/>
    </row>
    <row r="74" spans="1:18" s="57" customFormat="1" x14ac:dyDescent="0.25">
      <c r="A74" s="262" t="s">
        <v>210</v>
      </c>
      <c r="B74" s="285" t="s">
        <v>68</v>
      </c>
      <c r="C74" s="268" t="s">
        <v>54</v>
      </c>
      <c r="D74" s="271">
        <v>1</v>
      </c>
      <c r="E74" s="75">
        <v>65</v>
      </c>
      <c r="F74" s="75">
        <v>85</v>
      </c>
      <c r="G74" s="75">
        <v>0</v>
      </c>
      <c r="H74" s="75">
        <v>0</v>
      </c>
      <c r="I74" s="75">
        <f t="shared" si="16"/>
        <v>150</v>
      </c>
      <c r="J74" s="75">
        <f t="shared" si="17"/>
        <v>65</v>
      </c>
      <c r="K74" s="75">
        <f t="shared" si="18"/>
        <v>85</v>
      </c>
      <c r="L74" s="75">
        <f t="shared" si="19"/>
        <v>0</v>
      </c>
      <c r="M74" s="75">
        <f t="shared" si="20"/>
        <v>0</v>
      </c>
      <c r="N74" s="86">
        <f t="shared" si="5"/>
        <v>150</v>
      </c>
      <c r="O74" s="56"/>
      <c r="P74" s="224" t="s">
        <v>288</v>
      </c>
      <c r="Q74" s="136" t="s">
        <v>289</v>
      </c>
      <c r="R74" s="157"/>
    </row>
    <row r="75" spans="1:18" s="57" customFormat="1" x14ac:dyDescent="0.25">
      <c r="A75" s="263"/>
      <c r="B75" s="286"/>
      <c r="C75" s="269"/>
      <c r="D75" s="272"/>
      <c r="E75" s="75"/>
      <c r="F75" s="75"/>
      <c r="G75" s="75"/>
      <c r="H75" s="75"/>
      <c r="I75" s="75"/>
      <c r="J75" s="75"/>
      <c r="K75" s="75"/>
      <c r="L75" s="75"/>
      <c r="M75" s="75"/>
      <c r="N75" s="86"/>
      <c r="O75" s="56"/>
      <c r="P75" s="199" t="s">
        <v>297</v>
      </c>
      <c r="Q75" s="137" t="s">
        <v>289</v>
      </c>
      <c r="R75" s="129"/>
    </row>
    <row r="76" spans="1:18" s="57" customFormat="1" x14ac:dyDescent="0.25">
      <c r="A76" s="263"/>
      <c r="B76" s="286"/>
      <c r="C76" s="269"/>
      <c r="D76" s="272"/>
      <c r="E76" s="75"/>
      <c r="F76" s="75"/>
      <c r="G76" s="75"/>
      <c r="H76" s="75"/>
      <c r="I76" s="75"/>
      <c r="J76" s="75"/>
      <c r="K76" s="75"/>
      <c r="L76" s="75"/>
      <c r="M76" s="75"/>
      <c r="N76" s="86"/>
      <c r="O76" s="56"/>
      <c r="P76" s="199" t="s">
        <v>298</v>
      </c>
      <c r="Q76" s="137" t="s">
        <v>289</v>
      </c>
      <c r="R76" s="129"/>
    </row>
    <row r="77" spans="1:18" s="57" customFormat="1" ht="15.75" thickBot="1" x14ac:dyDescent="0.3">
      <c r="A77" s="278"/>
      <c r="B77" s="287"/>
      <c r="C77" s="288"/>
      <c r="D77" s="279"/>
      <c r="E77" s="75"/>
      <c r="F77" s="75"/>
      <c r="G77" s="75"/>
      <c r="H77" s="75"/>
      <c r="I77" s="75"/>
      <c r="J77" s="75"/>
      <c r="K77" s="75"/>
      <c r="L77" s="75"/>
      <c r="M77" s="75"/>
      <c r="N77" s="86"/>
      <c r="O77" s="56"/>
      <c r="P77" s="201" t="s">
        <v>299</v>
      </c>
      <c r="Q77" s="154" t="s">
        <v>289</v>
      </c>
      <c r="R77" s="194"/>
    </row>
    <row r="78" spans="1:18" s="57" customFormat="1" ht="45" customHeight="1" x14ac:dyDescent="0.25">
      <c r="A78" s="262" t="s">
        <v>211</v>
      </c>
      <c r="B78" s="285" t="s">
        <v>112</v>
      </c>
      <c r="C78" s="268" t="s">
        <v>13</v>
      </c>
      <c r="D78" s="271">
        <v>22.33</v>
      </c>
      <c r="E78" s="75">
        <v>6</v>
      </c>
      <c r="F78" s="75">
        <v>19.350000000000001</v>
      </c>
      <c r="G78" s="75">
        <v>0</v>
      </c>
      <c r="H78" s="75">
        <v>0</v>
      </c>
      <c r="I78" s="75">
        <f t="shared" si="16"/>
        <v>25.35</v>
      </c>
      <c r="J78" s="75">
        <f t="shared" si="17"/>
        <v>133.97999999999999</v>
      </c>
      <c r="K78" s="75">
        <f t="shared" si="18"/>
        <v>432.08550000000002</v>
      </c>
      <c r="L78" s="75">
        <f t="shared" si="19"/>
        <v>0</v>
      </c>
      <c r="M78" s="75">
        <f t="shared" si="20"/>
        <v>0</v>
      </c>
      <c r="N78" s="86">
        <f t="shared" si="5"/>
        <v>566.06550000000004</v>
      </c>
      <c r="O78" s="56"/>
      <c r="P78" s="185" t="s">
        <v>323</v>
      </c>
      <c r="Q78" s="180" t="s">
        <v>289</v>
      </c>
      <c r="R78" s="127"/>
    </row>
    <row r="79" spans="1:18" s="57" customFormat="1" x14ac:dyDescent="0.25">
      <c r="A79" s="263"/>
      <c r="B79" s="286"/>
      <c r="C79" s="269"/>
      <c r="D79" s="272"/>
      <c r="E79" s="75"/>
      <c r="F79" s="75"/>
      <c r="G79" s="75"/>
      <c r="H79" s="75"/>
      <c r="I79" s="75"/>
      <c r="J79" s="75"/>
      <c r="K79" s="75"/>
      <c r="L79" s="75"/>
      <c r="M79" s="75"/>
      <c r="N79" s="86"/>
      <c r="O79" s="56"/>
      <c r="P79" s="199" t="s">
        <v>324</v>
      </c>
      <c r="Q79" s="137" t="s">
        <v>289</v>
      </c>
      <c r="R79" s="129"/>
    </row>
    <row r="80" spans="1:18" s="57" customFormat="1" ht="15.75" thickBot="1" x14ac:dyDescent="0.3">
      <c r="A80" s="278"/>
      <c r="B80" s="287"/>
      <c r="C80" s="288"/>
      <c r="D80" s="279"/>
      <c r="E80" s="75"/>
      <c r="F80" s="75"/>
      <c r="G80" s="75"/>
      <c r="H80" s="75"/>
      <c r="I80" s="75"/>
      <c r="J80" s="75"/>
      <c r="K80" s="75"/>
      <c r="L80" s="75"/>
      <c r="M80" s="75"/>
      <c r="N80" s="86"/>
      <c r="O80" s="56"/>
      <c r="P80" s="227" t="s">
        <v>325</v>
      </c>
      <c r="Q80" s="154"/>
      <c r="R80" s="194"/>
    </row>
    <row r="81" spans="1:18" s="57" customFormat="1" ht="30" customHeight="1" x14ac:dyDescent="0.25">
      <c r="A81" s="262" t="s">
        <v>212</v>
      </c>
      <c r="B81" s="285" t="s">
        <v>83</v>
      </c>
      <c r="C81" s="268" t="s">
        <v>18</v>
      </c>
      <c r="D81" s="271">
        <f>+Wood!Q48</f>
        <v>110.25</v>
      </c>
      <c r="E81" s="75">
        <v>0.85</v>
      </c>
      <c r="F81" s="75">
        <v>2.0499999999999998</v>
      </c>
      <c r="G81" s="75">
        <v>0</v>
      </c>
      <c r="H81" s="75">
        <v>0</v>
      </c>
      <c r="I81" s="75">
        <f t="shared" si="16"/>
        <v>2.9</v>
      </c>
      <c r="J81" s="75">
        <f t="shared" si="17"/>
        <v>93.712499999999991</v>
      </c>
      <c r="K81" s="75">
        <f t="shared" si="18"/>
        <v>226.01249999999999</v>
      </c>
      <c r="L81" s="75">
        <f t="shared" si="19"/>
        <v>0</v>
      </c>
      <c r="M81" s="75">
        <f t="shared" si="20"/>
        <v>0</v>
      </c>
      <c r="N81" s="86">
        <f t="shared" si="5"/>
        <v>319.72499999999997</v>
      </c>
      <c r="O81" s="56"/>
      <c r="P81" s="185" t="s">
        <v>284</v>
      </c>
      <c r="Q81" s="180" t="s">
        <v>283</v>
      </c>
      <c r="R81" s="127"/>
    </row>
    <row r="82" spans="1:18" s="57" customFormat="1" x14ac:dyDescent="0.25">
      <c r="A82" s="263"/>
      <c r="B82" s="286"/>
      <c r="C82" s="269"/>
      <c r="D82" s="272"/>
      <c r="E82" s="75"/>
      <c r="F82" s="75"/>
      <c r="G82" s="75"/>
      <c r="H82" s="75"/>
      <c r="I82" s="75"/>
      <c r="J82" s="75"/>
      <c r="K82" s="75"/>
      <c r="L82" s="75"/>
      <c r="M82" s="75"/>
      <c r="N82" s="86"/>
      <c r="O82" s="56"/>
      <c r="P82" s="216" t="s">
        <v>286</v>
      </c>
      <c r="Q82" s="137" t="s">
        <v>287</v>
      </c>
      <c r="R82" s="129"/>
    </row>
    <row r="83" spans="1:18" s="57" customFormat="1" x14ac:dyDescent="0.25">
      <c r="A83" s="263"/>
      <c r="B83" s="286"/>
      <c r="C83" s="269"/>
      <c r="D83" s="272"/>
      <c r="E83" s="75"/>
      <c r="F83" s="75"/>
      <c r="G83" s="75"/>
      <c r="H83" s="75"/>
      <c r="I83" s="75"/>
      <c r="J83" s="75"/>
      <c r="K83" s="75"/>
      <c r="L83" s="75"/>
      <c r="M83" s="75"/>
      <c r="N83" s="86"/>
      <c r="O83" s="56"/>
      <c r="P83" s="228" t="s">
        <v>288</v>
      </c>
      <c r="Q83" s="137" t="s">
        <v>289</v>
      </c>
      <c r="R83" s="129"/>
    </row>
    <row r="84" spans="1:18" s="57" customFormat="1" x14ac:dyDescent="0.25">
      <c r="A84" s="263"/>
      <c r="B84" s="286"/>
      <c r="C84" s="269"/>
      <c r="D84" s="272"/>
      <c r="E84" s="75"/>
      <c r="F84" s="75"/>
      <c r="G84" s="75"/>
      <c r="H84" s="75"/>
      <c r="I84" s="75"/>
      <c r="J84" s="75"/>
      <c r="K84" s="75"/>
      <c r="L84" s="75"/>
      <c r="M84" s="75"/>
      <c r="N84" s="86"/>
      <c r="O84" s="56"/>
      <c r="P84" s="199" t="s">
        <v>297</v>
      </c>
      <c r="Q84" s="137" t="s">
        <v>289</v>
      </c>
      <c r="R84" s="129"/>
    </row>
    <row r="85" spans="1:18" s="57" customFormat="1" x14ac:dyDescent="0.25">
      <c r="A85" s="263"/>
      <c r="B85" s="286"/>
      <c r="C85" s="269"/>
      <c r="D85" s="272"/>
      <c r="E85" s="75"/>
      <c r="F85" s="75"/>
      <c r="G85" s="75"/>
      <c r="H85" s="75"/>
      <c r="I85" s="75"/>
      <c r="J85" s="75"/>
      <c r="K85" s="75"/>
      <c r="L85" s="75"/>
      <c r="M85" s="75"/>
      <c r="N85" s="86"/>
      <c r="O85" s="56"/>
      <c r="P85" s="199" t="s">
        <v>298</v>
      </c>
      <c r="Q85" s="137" t="s">
        <v>289</v>
      </c>
      <c r="R85" s="129"/>
    </row>
    <row r="86" spans="1:18" s="57" customFormat="1" ht="15.75" thickBot="1" x14ac:dyDescent="0.3">
      <c r="A86" s="278"/>
      <c r="B86" s="287"/>
      <c r="C86" s="288"/>
      <c r="D86" s="279"/>
      <c r="E86" s="75"/>
      <c r="F86" s="75"/>
      <c r="G86" s="75"/>
      <c r="H86" s="75"/>
      <c r="I86" s="75"/>
      <c r="J86" s="75"/>
      <c r="K86" s="75"/>
      <c r="L86" s="75"/>
      <c r="M86" s="75"/>
      <c r="N86" s="86"/>
      <c r="O86" s="56"/>
      <c r="P86" s="201" t="s">
        <v>299</v>
      </c>
      <c r="Q86" s="154" t="s">
        <v>289</v>
      </c>
      <c r="R86" s="194"/>
    </row>
    <row r="87" spans="1:18" s="57" customFormat="1" x14ac:dyDescent="0.25">
      <c r="A87" s="262" t="s">
        <v>213</v>
      </c>
      <c r="B87" s="285" t="s">
        <v>77</v>
      </c>
      <c r="C87" s="268" t="s">
        <v>18</v>
      </c>
      <c r="D87" s="271">
        <f>+Wood!Q45</f>
        <v>156.375</v>
      </c>
      <c r="E87" s="75">
        <v>0.8</v>
      </c>
      <c r="F87" s="75">
        <v>2.0499999999999998</v>
      </c>
      <c r="G87" s="75">
        <v>0</v>
      </c>
      <c r="H87" s="75">
        <v>0</v>
      </c>
      <c r="I87" s="75">
        <f t="shared" si="16"/>
        <v>2.8499999999999996</v>
      </c>
      <c r="J87" s="75">
        <f t="shared" si="17"/>
        <v>125.10000000000001</v>
      </c>
      <c r="K87" s="75">
        <f t="shared" si="18"/>
        <v>320.56874999999997</v>
      </c>
      <c r="L87" s="75">
        <f t="shared" si="19"/>
        <v>0</v>
      </c>
      <c r="M87" s="75">
        <f t="shared" si="20"/>
        <v>0</v>
      </c>
      <c r="N87" s="86">
        <f t="shared" si="5"/>
        <v>445.66874999999999</v>
      </c>
      <c r="O87" s="56"/>
      <c r="P87" s="185" t="s">
        <v>312</v>
      </c>
      <c r="Q87" s="180" t="s">
        <v>283</v>
      </c>
      <c r="R87" s="127"/>
    </row>
    <row r="88" spans="1:18" s="57" customFormat="1" x14ac:dyDescent="0.25">
      <c r="A88" s="263"/>
      <c r="B88" s="286"/>
      <c r="C88" s="269"/>
      <c r="D88" s="272"/>
      <c r="E88" s="75"/>
      <c r="F88" s="75"/>
      <c r="G88" s="75"/>
      <c r="H88" s="75"/>
      <c r="I88" s="75"/>
      <c r="J88" s="75"/>
      <c r="K88" s="75"/>
      <c r="L88" s="75"/>
      <c r="M88" s="75"/>
      <c r="N88" s="86"/>
      <c r="O88" s="56"/>
      <c r="P88" s="199" t="s">
        <v>286</v>
      </c>
      <c r="Q88" s="137" t="s">
        <v>287</v>
      </c>
      <c r="R88" s="129"/>
    </row>
    <row r="89" spans="1:18" s="57" customFormat="1" x14ac:dyDescent="0.25">
      <c r="A89" s="263"/>
      <c r="B89" s="286"/>
      <c r="C89" s="269"/>
      <c r="D89" s="272"/>
      <c r="E89" s="75"/>
      <c r="F89" s="75"/>
      <c r="G89" s="75"/>
      <c r="H89" s="75"/>
      <c r="I89" s="75"/>
      <c r="J89" s="75"/>
      <c r="K89" s="75"/>
      <c r="L89" s="75"/>
      <c r="M89" s="75"/>
      <c r="N89" s="86"/>
      <c r="O89" s="56"/>
      <c r="P89" s="228" t="s">
        <v>315</v>
      </c>
      <c r="Q89" s="137" t="s">
        <v>289</v>
      </c>
      <c r="R89" s="129"/>
    </row>
    <row r="90" spans="1:18" s="57" customFormat="1" ht="15.75" thickBot="1" x14ac:dyDescent="0.3">
      <c r="A90" s="278"/>
      <c r="B90" s="287"/>
      <c r="C90" s="288"/>
      <c r="D90" s="279"/>
      <c r="E90" s="75"/>
      <c r="F90" s="75"/>
      <c r="G90" s="75"/>
      <c r="H90" s="75"/>
      <c r="I90" s="75"/>
      <c r="J90" s="75"/>
      <c r="K90" s="75"/>
      <c r="L90" s="75"/>
      <c r="M90" s="75"/>
      <c r="N90" s="86"/>
      <c r="O90" s="56"/>
      <c r="P90" s="201" t="s">
        <v>326</v>
      </c>
      <c r="Q90" s="154" t="s">
        <v>289</v>
      </c>
      <c r="R90" s="194"/>
    </row>
    <row r="91" spans="1:18" s="57" customFormat="1" x14ac:dyDescent="0.25">
      <c r="A91" s="262" t="s">
        <v>214</v>
      </c>
      <c r="B91" s="337" t="s">
        <v>262</v>
      </c>
      <c r="C91" s="268" t="s">
        <v>13</v>
      </c>
      <c r="D91" s="271">
        <v>27.4</v>
      </c>
      <c r="E91" s="75">
        <v>7.5</v>
      </c>
      <c r="F91" s="75">
        <v>27.25</v>
      </c>
      <c r="G91" s="75">
        <v>0</v>
      </c>
      <c r="H91" s="75">
        <v>0</v>
      </c>
      <c r="I91" s="75">
        <f t="shared" si="16"/>
        <v>34.75</v>
      </c>
      <c r="J91" s="75">
        <f t="shared" si="17"/>
        <v>205.5</v>
      </c>
      <c r="K91" s="75">
        <f t="shared" si="18"/>
        <v>746.65</v>
      </c>
      <c r="L91" s="75">
        <f t="shared" si="19"/>
        <v>0</v>
      </c>
      <c r="M91" s="75">
        <f t="shared" si="20"/>
        <v>0</v>
      </c>
      <c r="N91" s="86">
        <f t="shared" si="5"/>
        <v>952.15</v>
      </c>
      <c r="O91" s="110"/>
      <c r="P91" s="185" t="s">
        <v>377</v>
      </c>
      <c r="Q91" s="180" t="s">
        <v>289</v>
      </c>
      <c r="R91" s="127"/>
    </row>
    <row r="92" spans="1:18" s="57" customFormat="1" x14ac:dyDescent="0.25">
      <c r="A92" s="263"/>
      <c r="B92" s="338"/>
      <c r="C92" s="269"/>
      <c r="D92" s="272"/>
      <c r="E92" s="75"/>
      <c r="F92" s="75"/>
      <c r="G92" s="75"/>
      <c r="H92" s="75"/>
      <c r="I92" s="75"/>
      <c r="J92" s="75"/>
      <c r="K92" s="75"/>
      <c r="L92" s="75"/>
      <c r="M92" s="75"/>
      <c r="N92" s="86"/>
      <c r="O92" s="110"/>
      <c r="P92" s="199" t="s">
        <v>378</v>
      </c>
      <c r="Q92" s="137" t="s">
        <v>289</v>
      </c>
      <c r="R92" s="129"/>
    </row>
    <row r="93" spans="1:18" s="57" customFormat="1" x14ac:dyDescent="0.25">
      <c r="A93" s="263"/>
      <c r="B93" s="338"/>
      <c r="C93" s="269"/>
      <c r="D93" s="272"/>
      <c r="E93" s="75"/>
      <c r="F93" s="75"/>
      <c r="G93" s="75"/>
      <c r="H93" s="75"/>
      <c r="I93" s="75"/>
      <c r="J93" s="75"/>
      <c r="K93" s="75"/>
      <c r="L93" s="75"/>
      <c r="M93" s="75"/>
      <c r="N93" s="86"/>
      <c r="O93" s="110"/>
      <c r="P93" s="199" t="s">
        <v>379</v>
      </c>
      <c r="Q93" s="137" t="s">
        <v>289</v>
      </c>
      <c r="R93" s="129"/>
    </row>
    <row r="94" spans="1:18" s="57" customFormat="1" x14ac:dyDescent="0.25">
      <c r="A94" s="263"/>
      <c r="B94" s="338"/>
      <c r="C94" s="269"/>
      <c r="D94" s="272"/>
      <c r="E94" s="75"/>
      <c r="F94" s="75"/>
      <c r="G94" s="75"/>
      <c r="H94" s="75"/>
      <c r="I94" s="75"/>
      <c r="J94" s="75"/>
      <c r="K94" s="75"/>
      <c r="L94" s="75"/>
      <c r="M94" s="75"/>
      <c r="N94" s="86"/>
      <c r="O94" s="110"/>
      <c r="P94" s="199" t="s">
        <v>380</v>
      </c>
      <c r="Q94" s="137" t="s">
        <v>289</v>
      </c>
      <c r="R94" s="129"/>
    </row>
    <row r="95" spans="1:18" s="57" customFormat="1" ht="30" x14ac:dyDescent="0.25">
      <c r="A95" s="263"/>
      <c r="B95" s="338"/>
      <c r="C95" s="269"/>
      <c r="D95" s="272"/>
      <c r="E95" s="75"/>
      <c r="F95" s="75"/>
      <c r="G95" s="75"/>
      <c r="H95" s="75"/>
      <c r="I95" s="75"/>
      <c r="J95" s="75"/>
      <c r="K95" s="75"/>
      <c r="L95" s="75"/>
      <c r="M95" s="75"/>
      <c r="N95" s="86"/>
      <c r="O95" s="110"/>
      <c r="P95" s="256" t="s">
        <v>381</v>
      </c>
      <c r="Q95" s="137" t="s">
        <v>289</v>
      </c>
      <c r="R95" s="129"/>
    </row>
    <row r="96" spans="1:18" s="57" customFormat="1" x14ac:dyDescent="0.25">
      <c r="A96" s="263"/>
      <c r="B96" s="338"/>
      <c r="C96" s="269"/>
      <c r="D96" s="272"/>
      <c r="E96" s="75"/>
      <c r="F96" s="75"/>
      <c r="G96" s="75"/>
      <c r="H96" s="75"/>
      <c r="I96" s="75"/>
      <c r="J96" s="75"/>
      <c r="K96" s="75"/>
      <c r="L96" s="75"/>
      <c r="M96" s="75"/>
      <c r="N96" s="86"/>
      <c r="O96" s="110"/>
      <c r="P96" s="199" t="s">
        <v>382</v>
      </c>
      <c r="Q96" s="137" t="s">
        <v>289</v>
      </c>
      <c r="R96" s="129"/>
    </row>
    <row r="97" spans="1:18" s="57" customFormat="1" ht="30.75" thickBot="1" x14ac:dyDescent="0.3">
      <c r="A97" s="278"/>
      <c r="B97" s="339"/>
      <c r="C97" s="288"/>
      <c r="D97" s="279"/>
      <c r="E97" s="75"/>
      <c r="F97" s="75"/>
      <c r="G97" s="75"/>
      <c r="H97" s="75"/>
      <c r="I97" s="75"/>
      <c r="J97" s="75"/>
      <c r="K97" s="75"/>
      <c r="L97" s="75"/>
      <c r="M97" s="75"/>
      <c r="N97" s="86"/>
      <c r="O97" s="110"/>
      <c r="P97" s="258" t="s">
        <v>383</v>
      </c>
      <c r="Q97" s="154" t="s">
        <v>289</v>
      </c>
      <c r="R97" s="194"/>
    </row>
    <row r="98" spans="1:18" s="57" customFormat="1" ht="45.75" thickBot="1" x14ac:dyDescent="0.3">
      <c r="A98" s="170" t="s">
        <v>215</v>
      </c>
      <c r="B98" s="230" t="s">
        <v>86</v>
      </c>
      <c r="C98" s="213" t="s">
        <v>13</v>
      </c>
      <c r="D98" s="214">
        <v>3.1</v>
      </c>
      <c r="E98" s="75">
        <v>6.5</v>
      </c>
      <c r="F98" s="75">
        <v>18.5</v>
      </c>
      <c r="G98" s="75">
        <v>0</v>
      </c>
      <c r="H98" s="75">
        <v>0</v>
      </c>
      <c r="I98" s="75">
        <f t="shared" si="16"/>
        <v>25</v>
      </c>
      <c r="J98" s="75">
        <f t="shared" si="17"/>
        <v>20.150000000000002</v>
      </c>
      <c r="K98" s="75">
        <f t="shared" si="18"/>
        <v>57.35</v>
      </c>
      <c r="L98" s="75">
        <f t="shared" si="19"/>
        <v>0</v>
      </c>
      <c r="M98" s="75">
        <f t="shared" si="20"/>
        <v>0</v>
      </c>
      <c r="N98" s="86">
        <f t="shared" si="5"/>
        <v>77.5</v>
      </c>
      <c r="O98" s="110"/>
      <c r="P98" s="229"/>
      <c r="Q98" s="163"/>
      <c r="R98" s="164"/>
    </row>
    <row r="99" spans="1:18" s="57" customFormat="1" ht="30.75" thickBot="1" x14ac:dyDescent="0.3">
      <c r="A99" s="158" t="s">
        <v>216</v>
      </c>
      <c r="B99" s="232" t="s">
        <v>100</v>
      </c>
      <c r="C99" s="160" t="s">
        <v>101</v>
      </c>
      <c r="D99" s="212">
        <v>137.5</v>
      </c>
      <c r="E99" s="83">
        <v>0.55000000000000004</v>
      </c>
      <c r="F99" s="83">
        <v>0.75</v>
      </c>
      <c r="G99" s="83">
        <v>0</v>
      </c>
      <c r="H99" s="83">
        <v>0</v>
      </c>
      <c r="I99" s="83">
        <f t="shared" si="16"/>
        <v>1.3</v>
      </c>
      <c r="J99" s="83">
        <f t="shared" si="17"/>
        <v>75.625</v>
      </c>
      <c r="K99" s="83">
        <f t="shared" si="18"/>
        <v>103.125</v>
      </c>
      <c r="L99" s="83">
        <f t="shared" si="19"/>
        <v>0</v>
      </c>
      <c r="M99" s="83">
        <f t="shared" si="20"/>
        <v>0</v>
      </c>
      <c r="N99" s="84">
        <f t="shared" si="5"/>
        <v>178.75</v>
      </c>
      <c r="O99" s="56"/>
      <c r="P99" s="259" t="s">
        <v>333</v>
      </c>
      <c r="Q99" s="219" t="s">
        <v>334</v>
      </c>
      <c r="R99" s="139"/>
    </row>
    <row r="100" spans="1:18" ht="15.75" thickBot="1" x14ac:dyDescent="0.3">
      <c r="A100" s="155" t="s">
        <v>217</v>
      </c>
      <c r="B100" s="348" t="s">
        <v>36</v>
      </c>
      <c r="C100" s="349"/>
      <c r="D100" s="349"/>
      <c r="E100" s="346"/>
      <c r="F100" s="346"/>
      <c r="G100" s="346"/>
      <c r="H100" s="346"/>
      <c r="I100" s="346"/>
      <c r="J100" s="346"/>
      <c r="K100" s="346"/>
      <c r="L100" s="346"/>
      <c r="M100" s="346"/>
      <c r="N100" s="346">
        <f>+SUM(N101:N115)</f>
        <v>2171.56</v>
      </c>
      <c r="O100" s="346" t="e">
        <f>+N100/#REF!</f>
        <v>#REF!</v>
      </c>
      <c r="P100" s="346"/>
      <c r="Q100" s="346"/>
      <c r="R100" s="347"/>
    </row>
    <row r="101" spans="1:18" s="57" customFormat="1" ht="60" customHeight="1" x14ac:dyDescent="0.25">
      <c r="A101" s="262" t="s">
        <v>218</v>
      </c>
      <c r="B101" s="285" t="s">
        <v>87</v>
      </c>
      <c r="C101" s="268" t="s">
        <v>18</v>
      </c>
      <c r="D101" s="271">
        <f>+Wood!Q56</f>
        <v>355.33333333333331</v>
      </c>
      <c r="E101" s="70">
        <v>0.5</v>
      </c>
      <c r="F101" s="70">
        <v>1.9</v>
      </c>
      <c r="G101" s="70">
        <v>0</v>
      </c>
      <c r="H101" s="70">
        <v>0</v>
      </c>
      <c r="I101" s="70">
        <f t="shared" ref="I101:I115" si="21">+E101+F101+G101+H101</f>
        <v>2.4</v>
      </c>
      <c r="J101" s="70">
        <f t="shared" ref="J101:J115" si="22">+E101*D101</f>
        <v>177.66666666666666</v>
      </c>
      <c r="K101" s="70">
        <f t="shared" ref="K101:K115" si="23">+F101*D101</f>
        <v>675.13333333333321</v>
      </c>
      <c r="L101" s="70">
        <f t="shared" ref="L101:L115" si="24">+G101*D101</f>
        <v>0</v>
      </c>
      <c r="M101" s="70">
        <f t="shared" ref="M101:M115" si="25">+H101*D101</f>
        <v>0</v>
      </c>
      <c r="N101" s="78">
        <f t="shared" si="5"/>
        <v>852.79999999999984</v>
      </c>
      <c r="O101" s="56"/>
      <c r="P101" s="185" t="s">
        <v>284</v>
      </c>
      <c r="Q101" s="180" t="s">
        <v>283</v>
      </c>
      <c r="R101" s="181"/>
    </row>
    <row r="102" spans="1:18" s="57" customFormat="1" ht="15.75" thickBot="1" x14ac:dyDescent="0.3">
      <c r="A102" s="264"/>
      <c r="B102" s="289"/>
      <c r="C102" s="270"/>
      <c r="D102" s="273"/>
      <c r="E102" s="106"/>
      <c r="F102" s="106"/>
      <c r="G102" s="106"/>
      <c r="H102" s="106"/>
      <c r="I102" s="106"/>
      <c r="J102" s="106"/>
      <c r="K102" s="106"/>
      <c r="L102" s="106"/>
      <c r="M102" s="106"/>
      <c r="N102" s="108"/>
      <c r="O102" s="56"/>
      <c r="P102" s="186" t="s">
        <v>286</v>
      </c>
      <c r="Q102" s="182" t="s">
        <v>287</v>
      </c>
      <c r="R102" s="183"/>
    </row>
    <row r="103" spans="1:18" s="57" customFormat="1" ht="60.75" thickBot="1" x14ac:dyDescent="0.3">
      <c r="A103" s="170" t="s">
        <v>219</v>
      </c>
      <c r="B103" s="171" t="s">
        <v>88</v>
      </c>
      <c r="C103" s="213" t="s">
        <v>18</v>
      </c>
      <c r="D103" s="214">
        <f>+Wood!Q56</f>
        <v>355.33333333333331</v>
      </c>
      <c r="E103" s="75">
        <v>0.2</v>
      </c>
      <c r="F103" s="75">
        <v>0.1</v>
      </c>
      <c r="G103" s="75">
        <v>0</v>
      </c>
      <c r="H103" s="75">
        <v>0</v>
      </c>
      <c r="I103" s="75">
        <f t="shared" si="21"/>
        <v>0.30000000000000004</v>
      </c>
      <c r="J103" s="75">
        <f t="shared" si="22"/>
        <v>71.066666666666663</v>
      </c>
      <c r="K103" s="75">
        <f t="shared" si="23"/>
        <v>35.533333333333331</v>
      </c>
      <c r="L103" s="75">
        <f t="shared" si="24"/>
        <v>0</v>
      </c>
      <c r="M103" s="75">
        <f t="shared" si="25"/>
        <v>0</v>
      </c>
      <c r="N103" s="86">
        <f t="shared" si="5"/>
        <v>106.6</v>
      </c>
      <c r="O103" s="56"/>
      <c r="P103" s="188" t="s">
        <v>288</v>
      </c>
      <c r="Q103" s="187" t="s">
        <v>289</v>
      </c>
      <c r="R103" s="164"/>
    </row>
    <row r="104" spans="1:18" s="57" customFormat="1" x14ac:dyDescent="0.25">
      <c r="A104" s="262" t="s">
        <v>220</v>
      </c>
      <c r="B104" s="285" t="s">
        <v>98</v>
      </c>
      <c r="C104" s="274" t="s">
        <v>54</v>
      </c>
      <c r="D104" s="271">
        <v>1</v>
      </c>
      <c r="E104" s="75">
        <v>45</v>
      </c>
      <c r="F104" s="75">
        <v>110</v>
      </c>
      <c r="G104" s="75">
        <v>0</v>
      </c>
      <c r="H104" s="75">
        <v>0</v>
      </c>
      <c r="I104" s="75">
        <f t="shared" si="21"/>
        <v>155</v>
      </c>
      <c r="J104" s="75">
        <f t="shared" si="22"/>
        <v>45</v>
      </c>
      <c r="K104" s="75">
        <f t="shared" si="23"/>
        <v>110</v>
      </c>
      <c r="L104" s="75">
        <f t="shared" si="24"/>
        <v>0</v>
      </c>
      <c r="M104" s="75">
        <f t="shared" si="25"/>
        <v>0</v>
      </c>
      <c r="N104" s="86">
        <f t="shared" si="5"/>
        <v>155</v>
      </c>
      <c r="O104" s="56"/>
      <c r="P104" s="222" t="s">
        <v>288</v>
      </c>
      <c r="Q104" s="180" t="s">
        <v>289</v>
      </c>
      <c r="R104" s="127"/>
    </row>
    <row r="105" spans="1:18" s="57" customFormat="1" x14ac:dyDescent="0.25">
      <c r="A105" s="263"/>
      <c r="B105" s="286"/>
      <c r="C105" s="275"/>
      <c r="D105" s="272"/>
      <c r="E105" s="75"/>
      <c r="F105" s="75"/>
      <c r="G105" s="75"/>
      <c r="H105" s="75"/>
      <c r="I105" s="75"/>
      <c r="J105" s="75"/>
      <c r="K105" s="75"/>
      <c r="L105" s="75"/>
      <c r="M105" s="75"/>
      <c r="N105" s="86"/>
      <c r="O105" s="56"/>
      <c r="P105" s="199" t="s">
        <v>297</v>
      </c>
      <c r="Q105" s="137" t="s">
        <v>289</v>
      </c>
      <c r="R105" s="129"/>
    </row>
    <row r="106" spans="1:18" s="57" customFormat="1" x14ac:dyDescent="0.25">
      <c r="A106" s="263"/>
      <c r="B106" s="286"/>
      <c r="C106" s="275"/>
      <c r="D106" s="272"/>
      <c r="E106" s="75"/>
      <c r="F106" s="75"/>
      <c r="G106" s="75"/>
      <c r="H106" s="75"/>
      <c r="I106" s="75"/>
      <c r="J106" s="75"/>
      <c r="K106" s="75"/>
      <c r="L106" s="75"/>
      <c r="M106" s="75"/>
      <c r="N106" s="86"/>
      <c r="O106" s="56"/>
      <c r="P106" s="199" t="s">
        <v>298</v>
      </c>
      <c r="Q106" s="137" t="s">
        <v>289</v>
      </c>
      <c r="R106" s="129"/>
    </row>
    <row r="107" spans="1:18" s="57" customFormat="1" ht="15.75" thickBot="1" x14ac:dyDescent="0.3">
      <c r="A107" s="278"/>
      <c r="B107" s="287"/>
      <c r="C107" s="276"/>
      <c r="D107" s="279"/>
      <c r="E107" s="75"/>
      <c r="F107" s="75"/>
      <c r="G107" s="75"/>
      <c r="H107" s="75"/>
      <c r="I107" s="75"/>
      <c r="J107" s="75"/>
      <c r="K107" s="75"/>
      <c r="L107" s="75"/>
      <c r="M107" s="75"/>
      <c r="N107" s="86"/>
      <c r="O107" s="56"/>
      <c r="P107" s="201" t="s">
        <v>299</v>
      </c>
      <c r="Q107" s="154" t="s">
        <v>289</v>
      </c>
      <c r="R107" s="194"/>
    </row>
    <row r="108" spans="1:18" s="57" customFormat="1" x14ac:dyDescent="0.25">
      <c r="A108" s="262" t="s">
        <v>221</v>
      </c>
      <c r="B108" s="285" t="s">
        <v>263</v>
      </c>
      <c r="C108" s="268" t="s">
        <v>13</v>
      </c>
      <c r="D108" s="271">
        <v>25.02</v>
      </c>
      <c r="E108" s="75">
        <v>8.5</v>
      </c>
      <c r="F108" s="75">
        <v>27.25</v>
      </c>
      <c r="G108" s="75">
        <v>0</v>
      </c>
      <c r="H108" s="75">
        <v>0</v>
      </c>
      <c r="I108" s="75">
        <f t="shared" si="21"/>
        <v>35.75</v>
      </c>
      <c r="J108" s="75">
        <f t="shared" si="22"/>
        <v>212.67</v>
      </c>
      <c r="K108" s="75">
        <f t="shared" si="23"/>
        <v>681.79499999999996</v>
      </c>
      <c r="L108" s="75">
        <f t="shared" si="24"/>
        <v>0</v>
      </c>
      <c r="M108" s="75">
        <f t="shared" si="25"/>
        <v>0</v>
      </c>
      <c r="N108" s="86">
        <f t="shared" si="5"/>
        <v>894.46499999999992</v>
      </c>
      <c r="O108" s="56"/>
      <c r="P108" s="185" t="s">
        <v>377</v>
      </c>
      <c r="Q108" s="180" t="s">
        <v>289</v>
      </c>
      <c r="R108" s="127"/>
    </row>
    <row r="109" spans="1:18" s="57" customFormat="1" x14ac:dyDescent="0.25">
      <c r="A109" s="263"/>
      <c r="B109" s="286"/>
      <c r="C109" s="269"/>
      <c r="D109" s="272"/>
      <c r="E109" s="152"/>
      <c r="F109" s="152"/>
      <c r="G109" s="152"/>
      <c r="H109" s="152"/>
      <c r="I109" s="152"/>
      <c r="J109" s="152"/>
      <c r="K109" s="152"/>
      <c r="L109" s="152"/>
      <c r="M109" s="152"/>
      <c r="N109" s="153"/>
      <c r="O109" s="56"/>
      <c r="P109" s="199" t="s">
        <v>378</v>
      </c>
      <c r="Q109" s="137" t="s">
        <v>289</v>
      </c>
      <c r="R109" s="129"/>
    </row>
    <row r="110" spans="1:18" s="57" customFormat="1" x14ac:dyDescent="0.25">
      <c r="A110" s="263"/>
      <c r="B110" s="286"/>
      <c r="C110" s="269"/>
      <c r="D110" s="272"/>
      <c r="E110" s="152"/>
      <c r="F110" s="152"/>
      <c r="G110" s="152"/>
      <c r="H110" s="152"/>
      <c r="I110" s="152"/>
      <c r="J110" s="152"/>
      <c r="K110" s="152"/>
      <c r="L110" s="152"/>
      <c r="M110" s="152"/>
      <c r="N110" s="153"/>
      <c r="O110" s="56"/>
      <c r="P110" s="199" t="s">
        <v>379</v>
      </c>
      <c r="Q110" s="137" t="s">
        <v>289</v>
      </c>
      <c r="R110" s="129"/>
    </row>
    <row r="111" spans="1:18" s="57" customFormat="1" x14ac:dyDescent="0.25">
      <c r="A111" s="263"/>
      <c r="B111" s="286"/>
      <c r="C111" s="269"/>
      <c r="D111" s="272"/>
      <c r="E111" s="152"/>
      <c r="F111" s="152"/>
      <c r="G111" s="152"/>
      <c r="H111" s="152"/>
      <c r="I111" s="152"/>
      <c r="J111" s="152"/>
      <c r="K111" s="152"/>
      <c r="L111" s="152"/>
      <c r="M111" s="152"/>
      <c r="N111" s="153"/>
      <c r="O111" s="56"/>
      <c r="P111" s="199" t="s">
        <v>380</v>
      </c>
      <c r="Q111" s="137" t="s">
        <v>289</v>
      </c>
      <c r="R111" s="129"/>
    </row>
    <row r="112" spans="1:18" s="57" customFormat="1" ht="30" x14ac:dyDescent="0.25">
      <c r="A112" s="263"/>
      <c r="B112" s="286"/>
      <c r="C112" s="269"/>
      <c r="D112" s="272"/>
      <c r="E112" s="152"/>
      <c r="F112" s="152"/>
      <c r="G112" s="152"/>
      <c r="H112" s="152"/>
      <c r="I112" s="152"/>
      <c r="J112" s="152"/>
      <c r="K112" s="152"/>
      <c r="L112" s="152"/>
      <c r="M112" s="152"/>
      <c r="N112" s="153"/>
      <c r="O112" s="56"/>
      <c r="P112" s="256" t="s">
        <v>381</v>
      </c>
      <c r="Q112" s="137" t="s">
        <v>289</v>
      </c>
      <c r="R112" s="129"/>
    </row>
    <row r="113" spans="1:18" s="57" customFormat="1" x14ac:dyDescent="0.25">
      <c r="A113" s="263"/>
      <c r="B113" s="286"/>
      <c r="C113" s="269"/>
      <c r="D113" s="272"/>
      <c r="E113" s="152"/>
      <c r="F113" s="152"/>
      <c r="G113" s="152"/>
      <c r="H113" s="152"/>
      <c r="I113" s="152"/>
      <c r="J113" s="152"/>
      <c r="K113" s="152"/>
      <c r="L113" s="152"/>
      <c r="M113" s="152"/>
      <c r="N113" s="153"/>
      <c r="O113" s="56"/>
      <c r="P113" s="199" t="s">
        <v>382</v>
      </c>
      <c r="Q113" s="137" t="s">
        <v>289</v>
      </c>
      <c r="R113" s="129"/>
    </row>
    <row r="114" spans="1:18" s="57" customFormat="1" ht="30.75" thickBot="1" x14ac:dyDescent="0.3">
      <c r="A114" s="278"/>
      <c r="B114" s="287"/>
      <c r="C114" s="288"/>
      <c r="D114" s="279"/>
      <c r="E114" s="152"/>
      <c r="F114" s="152"/>
      <c r="G114" s="152"/>
      <c r="H114" s="152"/>
      <c r="I114" s="152"/>
      <c r="J114" s="152"/>
      <c r="K114" s="152"/>
      <c r="L114" s="152"/>
      <c r="M114" s="152"/>
      <c r="N114" s="153"/>
      <c r="O114" s="56"/>
      <c r="P114" s="257" t="s">
        <v>383</v>
      </c>
      <c r="Q114" s="182" t="s">
        <v>289</v>
      </c>
      <c r="R114" s="132"/>
    </row>
    <row r="115" spans="1:18" s="57" customFormat="1" ht="30.75" thickBot="1" x14ac:dyDescent="0.3">
      <c r="A115" s="158" t="s">
        <v>222</v>
      </c>
      <c r="B115" s="232" t="s">
        <v>100</v>
      </c>
      <c r="C115" s="160" t="s">
        <v>101</v>
      </c>
      <c r="D115" s="212">
        <v>125.15</v>
      </c>
      <c r="E115" s="83">
        <v>0.55000000000000004</v>
      </c>
      <c r="F115" s="83">
        <v>0.75</v>
      </c>
      <c r="G115" s="83">
        <v>0</v>
      </c>
      <c r="H115" s="83">
        <v>0</v>
      </c>
      <c r="I115" s="83">
        <f t="shared" si="21"/>
        <v>1.3</v>
      </c>
      <c r="J115" s="83">
        <f t="shared" si="22"/>
        <v>68.83250000000001</v>
      </c>
      <c r="K115" s="83">
        <f t="shared" si="23"/>
        <v>93.862500000000011</v>
      </c>
      <c r="L115" s="83">
        <f t="shared" si="24"/>
        <v>0</v>
      </c>
      <c r="M115" s="83">
        <f t="shared" si="25"/>
        <v>0</v>
      </c>
      <c r="N115" s="84">
        <f t="shared" si="5"/>
        <v>162.69500000000002</v>
      </c>
      <c r="O115" s="56"/>
      <c r="P115" s="259" t="s">
        <v>333</v>
      </c>
      <c r="Q115" s="219" t="s">
        <v>334</v>
      </c>
      <c r="R115" s="139"/>
    </row>
    <row r="116" spans="1:18" ht="15.75" thickBot="1" x14ac:dyDescent="0.3">
      <c r="A116" s="155" t="s">
        <v>223</v>
      </c>
      <c r="B116" s="348" t="s">
        <v>37</v>
      </c>
      <c r="C116" s="349"/>
      <c r="D116" s="349"/>
      <c r="E116" s="346"/>
      <c r="F116" s="346"/>
      <c r="G116" s="346"/>
      <c r="H116" s="346"/>
      <c r="I116" s="346"/>
      <c r="J116" s="346"/>
      <c r="K116" s="346"/>
      <c r="L116" s="346"/>
      <c r="M116" s="346"/>
      <c r="N116" s="346">
        <f>SUM(N117:N117)</f>
        <v>461.37</v>
      </c>
      <c r="O116" s="346" t="e">
        <f>+N116/#REF!</f>
        <v>#REF!</v>
      </c>
      <c r="P116" s="346"/>
      <c r="Q116" s="346"/>
      <c r="R116" s="347"/>
    </row>
    <row r="117" spans="1:18" s="57" customFormat="1" ht="15.75" thickBot="1" x14ac:dyDescent="0.3">
      <c r="A117" s="262" t="s">
        <v>224</v>
      </c>
      <c r="B117" s="285" t="s">
        <v>113</v>
      </c>
      <c r="C117" s="268" t="s">
        <v>13</v>
      </c>
      <c r="D117" s="271">
        <v>18.2</v>
      </c>
      <c r="E117" s="96">
        <v>6</v>
      </c>
      <c r="F117" s="96">
        <v>19.350000000000001</v>
      </c>
      <c r="G117" s="96">
        <v>0</v>
      </c>
      <c r="H117" s="96">
        <v>0</v>
      </c>
      <c r="I117" s="96">
        <f t="shared" ref="I117" si="26">+E117+F117+G117+H117</f>
        <v>25.35</v>
      </c>
      <c r="J117" s="96">
        <f t="shared" ref="J117" si="27">+E117*D117</f>
        <v>109.19999999999999</v>
      </c>
      <c r="K117" s="96">
        <f t="shared" ref="K117" si="28">+F117*D117</f>
        <v>352.17</v>
      </c>
      <c r="L117" s="96">
        <f t="shared" ref="L117" si="29">+G117*D117</f>
        <v>0</v>
      </c>
      <c r="M117" s="96">
        <f t="shared" ref="M117" si="30">+H117*D117</f>
        <v>0</v>
      </c>
      <c r="N117" s="97">
        <f t="shared" si="5"/>
        <v>461.37</v>
      </c>
      <c r="O117" s="56"/>
      <c r="P117" s="185" t="s">
        <v>323</v>
      </c>
      <c r="Q117" s="180" t="s">
        <v>289</v>
      </c>
      <c r="R117" s="127"/>
    </row>
    <row r="118" spans="1:18" s="57" customFormat="1" ht="15.75" thickBot="1" x14ac:dyDescent="0.3">
      <c r="A118" s="263"/>
      <c r="B118" s="286"/>
      <c r="C118" s="269"/>
      <c r="D118" s="272"/>
      <c r="E118" s="96"/>
      <c r="F118" s="96"/>
      <c r="G118" s="96"/>
      <c r="H118" s="96"/>
      <c r="I118" s="96"/>
      <c r="J118" s="96"/>
      <c r="K118" s="96"/>
      <c r="L118" s="96"/>
      <c r="M118" s="96"/>
      <c r="N118" s="97"/>
      <c r="O118" s="56"/>
      <c r="P118" s="199" t="s">
        <v>324</v>
      </c>
      <c r="Q118" s="137" t="s">
        <v>289</v>
      </c>
      <c r="R118" s="129"/>
    </row>
    <row r="119" spans="1:18" s="57" customFormat="1" ht="15.75" thickBot="1" x14ac:dyDescent="0.3">
      <c r="A119" s="264"/>
      <c r="B119" s="289"/>
      <c r="C119" s="270"/>
      <c r="D119" s="273"/>
      <c r="E119" s="96"/>
      <c r="F119" s="96"/>
      <c r="G119" s="96"/>
      <c r="H119" s="96"/>
      <c r="I119" s="96"/>
      <c r="J119" s="96"/>
      <c r="K119" s="96"/>
      <c r="L119" s="96"/>
      <c r="M119" s="96"/>
      <c r="N119" s="97"/>
      <c r="O119" s="56"/>
      <c r="P119" s="223" t="s">
        <v>325</v>
      </c>
      <c r="Q119" s="182"/>
      <c r="R119" s="132"/>
    </row>
    <row r="120" spans="1:18" ht="15.75" thickBot="1" x14ac:dyDescent="0.3">
      <c r="A120" s="155" t="s">
        <v>225</v>
      </c>
      <c r="B120" s="348" t="s">
        <v>102</v>
      </c>
      <c r="C120" s="349"/>
      <c r="D120" s="349"/>
      <c r="E120" s="346"/>
      <c r="F120" s="346"/>
      <c r="G120" s="346"/>
      <c r="H120" s="346"/>
      <c r="I120" s="346"/>
      <c r="J120" s="346"/>
      <c r="K120" s="346"/>
      <c r="L120" s="346"/>
      <c r="M120" s="346"/>
      <c r="N120" s="346">
        <f>SUM(N121:N123)</f>
        <v>1455</v>
      </c>
      <c r="O120" s="346" t="e">
        <f>+N120/#REF!</f>
        <v>#REF!</v>
      </c>
      <c r="P120" s="345"/>
      <c r="Q120" s="345"/>
      <c r="R120" s="350"/>
    </row>
    <row r="121" spans="1:18" s="57" customFormat="1" ht="60" x14ac:dyDescent="0.25">
      <c r="A121" s="142" t="s">
        <v>226</v>
      </c>
      <c r="B121" s="238" t="s">
        <v>104</v>
      </c>
      <c r="C121" s="239" t="s">
        <v>103</v>
      </c>
      <c r="D121" s="151">
        <v>1</v>
      </c>
      <c r="E121" s="70">
        <v>0</v>
      </c>
      <c r="F121" s="70">
        <v>0</v>
      </c>
      <c r="G121" s="70">
        <v>0</v>
      </c>
      <c r="H121" s="70">
        <v>770</v>
      </c>
      <c r="I121" s="70">
        <f t="shared" ref="I121:I123" si="31">+E121+F121+G121+H121</f>
        <v>770</v>
      </c>
      <c r="J121" s="70">
        <f t="shared" ref="J121:J123" si="32">+E121*D121</f>
        <v>0</v>
      </c>
      <c r="K121" s="70">
        <f t="shared" ref="K121:K123" si="33">+F121*D121</f>
        <v>0</v>
      </c>
      <c r="L121" s="70">
        <f t="shared" ref="L121:L123" si="34">+G121*D121</f>
        <v>0</v>
      </c>
      <c r="M121" s="70">
        <f t="shared" ref="M121:M123" si="35">+H121*D121</f>
        <v>770</v>
      </c>
      <c r="N121" s="78">
        <f t="shared" si="5"/>
        <v>770</v>
      </c>
      <c r="O121" s="56"/>
      <c r="P121" s="125"/>
      <c r="Q121" s="126"/>
      <c r="R121" s="127"/>
    </row>
    <row r="122" spans="1:18" s="57" customFormat="1" ht="60" x14ac:dyDescent="0.25">
      <c r="A122" s="189" t="s">
        <v>227</v>
      </c>
      <c r="B122" s="237" t="s">
        <v>106</v>
      </c>
      <c r="C122" s="210" t="s">
        <v>103</v>
      </c>
      <c r="D122" s="191">
        <v>1</v>
      </c>
      <c r="E122" s="75">
        <v>0</v>
      </c>
      <c r="F122" s="75">
        <v>0</v>
      </c>
      <c r="G122" s="75">
        <v>0</v>
      </c>
      <c r="H122" s="75">
        <v>370</v>
      </c>
      <c r="I122" s="75">
        <f t="shared" ref="I122" si="36">+E122+F122+G122+H122</f>
        <v>370</v>
      </c>
      <c r="J122" s="75">
        <f t="shared" ref="J122" si="37">+E122*D122</f>
        <v>0</v>
      </c>
      <c r="K122" s="75">
        <f t="shared" ref="K122" si="38">+F122*D122</f>
        <v>0</v>
      </c>
      <c r="L122" s="75">
        <f t="shared" ref="L122" si="39">+G122*D122</f>
        <v>0</v>
      </c>
      <c r="M122" s="75">
        <f t="shared" ref="M122" si="40">+H122*D122</f>
        <v>370</v>
      </c>
      <c r="N122" s="86">
        <f t="shared" ref="N122" si="41">+J122+K122+L122+M122</f>
        <v>370</v>
      </c>
      <c r="O122" s="56"/>
      <c r="P122" s="199"/>
      <c r="Q122" s="141"/>
      <c r="R122" s="129"/>
    </row>
    <row r="123" spans="1:18" s="57" customFormat="1" ht="45.75" thickBot="1" x14ac:dyDescent="0.3">
      <c r="A123" s="190" t="s">
        <v>228</v>
      </c>
      <c r="B123" s="240" t="s">
        <v>105</v>
      </c>
      <c r="C123" s="236" t="s">
        <v>103</v>
      </c>
      <c r="D123" s="192">
        <v>1</v>
      </c>
      <c r="E123" s="106">
        <v>0</v>
      </c>
      <c r="F123" s="106">
        <v>0</v>
      </c>
      <c r="G123" s="106">
        <v>0</v>
      </c>
      <c r="H123" s="106">
        <v>315</v>
      </c>
      <c r="I123" s="106">
        <f t="shared" si="31"/>
        <v>315</v>
      </c>
      <c r="J123" s="106">
        <f t="shared" si="32"/>
        <v>0</v>
      </c>
      <c r="K123" s="106">
        <f t="shared" si="33"/>
        <v>0</v>
      </c>
      <c r="L123" s="106">
        <f t="shared" si="34"/>
        <v>0</v>
      </c>
      <c r="M123" s="106">
        <f t="shared" si="35"/>
        <v>315</v>
      </c>
      <c r="N123" s="108">
        <f t="shared" si="5"/>
        <v>315</v>
      </c>
      <c r="O123" s="56"/>
      <c r="P123" s="200"/>
      <c r="Q123" s="198"/>
      <c r="R123" s="132"/>
    </row>
    <row r="124" spans="1:18" ht="15.75" thickBot="1" x14ac:dyDescent="0.3">
      <c r="A124" s="155" t="s">
        <v>229</v>
      </c>
      <c r="B124" s="348" t="s">
        <v>107</v>
      </c>
      <c r="C124" s="349"/>
      <c r="D124" s="349"/>
      <c r="E124" s="346"/>
      <c r="F124" s="346"/>
      <c r="G124" s="346"/>
      <c r="H124" s="346"/>
      <c r="I124" s="346"/>
      <c r="J124" s="346"/>
      <c r="K124" s="346"/>
      <c r="L124" s="346"/>
      <c r="M124" s="346"/>
      <c r="N124" s="346">
        <f>SUM(N125:N162)</f>
        <v>665</v>
      </c>
      <c r="O124" s="346" t="e">
        <f>+N124/#REF!</f>
        <v>#REF!</v>
      </c>
      <c r="P124" s="351"/>
      <c r="Q124" s="351"/>
      <c r="R124" s="352"/>
    </row>
    <row r="125" spans="1:18" s="57" customFormat="1" x14ac:dyDescent="0.25">
      <c r="A125" s="262" t="s">
        <v>230</v>
      </c>
      <c r="B125" s="265" t="s">
        <v>108</v>
      </c>
      <c r="C125" s="274" t="s">
        <v>54</v>
      </c>
      <c r="D125" s="271">
        <v>1</v>
      </c>
      <c r="E125" s="70">
        <v>180</v>
      </c>
      <c r="F125" s="70">
        <v>270</v>
      </c>
      <c r="G125" s="70">
        <v>0</v>
      </c>
      <c r="H125" s="70">
        <v>0</v>
      </c>
      <c r="I125" s="70">
        <f>+E125+F125+G125+H125</f>
        <v>450</v>
      </c>
      <c r="J125" s="70">
        <f>+E125*D125</f>
        <v>180</v>
      </c>
      <c r="K125" s="70">
        <f>+F125*D125</f>
        <v>270</v>
      </c>
      <c r="L125" s="70">
        <f>+G125*D125</f>
        <v>0</v>
      </c>
      <c r="M125" s="70">
        <f>+H125*D125</f>
        <v>0</v>
      </c>
      <c r="N125" s="78">
        <f t="shared" si="5"/>
        <v>450</v>
      </c>
      <c r="O125" s="56"/>
      <c r="P125" s="243" t="s">
        <v>335</v>
      </c>
      <c r="Q125" s="244" t="s">
        <v>364</v>
      </c>
      <c r="R125" s="127"/>
    </row>
    <row r="126" spans="1:18" s="57" customFormat="1" x14ac:dyDescent="0.25">
      <c r="A126" s="263"/>
      <c r="B126" s="266"/>
      <c r="C126" s="275"/>
      <c r="D126" s="272"/>
      <c r="E126" s="152"/>
      <c r="F126" s="152"/>
      <c r="G126" s="152"/>
      <c r="H126" s="152"/>
      <c r="I126" s="152"/>
      <c r="J126" s="152"/>
      <c r="K126" s="152"/>
      <c r="L126" s="152"/>
      <c r="M126" s="152"/>
      <c r="N126" s="153"/>
      <c r="O126" s="56"/>
      <c r="P126" s="245" t="s">
        <v>363</v>
      </c>
      <c r="Q126" s="242" t="s">
        <v>364</v>
      </c>
      <c r="R126" s="129"/>
    </row>
    <row r="127" spans="1:18" s="57" customFormat="1" x14ac:dyDescent="0.25">
      <c r="A127" s="263"/>
      <c r="B127" s="266"/>
      <c r="C127" s="275"/>
      <c r="D127" s="272"/>
      <c r="E127" s="152"/>
      <c r="F127" s="152"/>
      <c r="G127" s="152"/>
      <c r="H127" s="152"/>
      <c r="I127" s="152"/>
      <c r="J127" s="152"/>
      <c r="K127" s="152"/>
      <c r="L127" s="152"/>
      <c r="M127" s="152"/>
      <c r="N127" s="153"/>
      <c r="O127" s="56"/>
      <c r="P127" s="245" t="s">
        <v>336</v>
      </c>
      <c r="Q127" s="242" t="s">
        <v>364</v>
      </c>
      <c r="R127" s="129"/>
    </row>
    <row r="128" spans="1:18" s="57" customFormat="1" x14ac:dyDescent="0.25">
      <c r="A128" s="263"/>
      <c r="B128" s="266"/>
      <c r="C128" s="275"/>
      <c r="D128" s="272"/>
      <c r="E128" s="152"/>
      <c r="F128" s="152"/>
      <c r="G128" s="152"/>
      <c r="H128" s="152"/>
      <c r="I128" s="152"/>
      <c r="J128" s="152"/>
      <c r="K128" s="152"/>
      <c r="L128" s="152"/>
      <c r="M128" s="152"/>
      <c r="N128" s="153"/>
      <c r="O128" s="56"/>
      <c r="P128" s="245" t="s">
        <v>337</v>
      </c>
      <c r="Q128" s="242" t="s">
        <v>364</v>
      </c>
      <c r="R128" s="129"/>
    </row>
    <row r="129" spans="1:18" s="57" customFormat="1" x14ac:dyDescent="0.25">
      <c r="A129" s="263"/>
      <c r="B129" s="266"/>
      <c r="C129" s="275"/>
      <c r="D129" s="272"/>
      <c r="E129" s="152"/>
      <c r="F129" s="152"/>
      <c r="G129" s="152"/>
      <c r="H129" s="152"/>
      <c r="I129" s="152"/>
      <c r="J129" s="152"/>
      <c r="K129" s="152"/>
      <c r="L129" s="152"/>
      <c r="M129" s="152"/>
      <c r="N129" s="153"/>
      <c r="O129" s="56"/>
      <c r="P129" s="245" t="s">
        <v>338</v>
      </c>
      <c r="Q129" s="242" t="s">
        <v>364</v>
      </c>
      <c r="R129" s="129"/>
    </row>
    <row r="130" spans="1:18" s="57" customFormat="1" x14ac:dyDescent="0.25">
      <c r="A130" s="263"/>
      <c r="B130" s="266"/>
      <c r="C130" s="275"/>
      <c r="D130" s="272"/>
      <c r="E130" s="152"/>
      <c r="F130" s="152"/>
      <c r="G130" s="152"/>
      <c r="H130" s="152"/>
      <c r="I130" s="152"/>
      <c r="J130" s="152"/>
      <c r="K130" s="152"/>
      <c r="L130" s="152"/>
      <c r="M130" s="152"/>
      <c r="N130" s="153"/>
      <c r="O130" s="56"/>
      <c r="P130" s="245" t="s">
        <v>339</v>
      </c>
      <c r="Q130" s="242" t="s">
        <v>364</v>
      </c>
      <c r="R130" s="129"/>
    </row>
    <row r="131" spans="1:18" s="57" customFormat="1" x14ac:dyDescent="0.25">
      <c r="A131" s="263"/>
      <c r="B131" s="266"/>
      <c r="C131" s="275"/>
      <c r="D131" s="272"/>
      <c r="E131" s="152"/>
      <c r="F131" s="152"/>
      <c r="G131" s="152"/>
      <c r="H131" s="152"/>
      <c r="I131" s="152"/>
      <c r="J131" s="152"/>
      <c r="K131" s="152"/>
      <c r="L131" s="152"/>
      <c r="M131" s="152"/>
      <c r="N131" s="153"/>
      <c r="O131" s="56"/>
      <c r="P131" s="245" t="s">
        <v>340</v>
      </c>
      <c r="Q131" s="242" t="s">
        <v>364</v>
      </c>
      <c r="R131" s="129"/>
    </row>
    <row r="132" spans="1:18" s="57" customFormat="1" x14ac:dyDescent="0.25">
      <c r="A132" s="263"/>
      <c r="B132" s="266"/>
      <c r="C132" s="275"/>
      <c r="D132" s="272"/>
      <c r="E132" s="152"/>
      <c r="F132" s="152"/>
      <c r="G132" s="152"/>
      <c r="H132" s="152"/>
      <c r="I132" s="152"/>
      <c r="J132" s="152"/>
      <c r="K132" s="152"/>
      <c r="L132" s="152"/>
      <c r="M132" s="152"/>
      <c r="N132" s="153"/>
      <c r="O132" s="56"/>
      <c r="P132" s="245" t="s">
        <v>341</v>
      </c>
      <c r="Q132" s="242" t="s">
        <v>364</v>
      </c>
      <c r="R132" s="129"/>
    </row>
    <row r="133" spans="1:18" s="57" customFormat="1" x14ac:dyDescent="0.25">
      <c r="A133" s="263"/>
      <c r="B133" s="266"/>
      <c r="C133" s="275"/>
      <c r="D133" s="272"/>
      <c r="E133" s="152"/>
      <c r="F133" s="152"/>
      <c r="G133" s="152"/>
      <c r="H133" s="152"/>
      <c r="I133" s="152"/>
      <c r="J133" s="152"/>
      <c r="K133" s="152"/>
      <c r="L133" s="152"/>
      <c r="M133" s="152"/>
      <c r="N133" s="153"/>
      <c r="O133" s="56"/>
      <c r="P133" s="245" t="s">
        <v>342</v>
      </c>
      <c r="Q133" s="242" t="s">
        <v>364</v>
      </c>
      <c r="R133" s="129"/>
    </row>
    <row r="134" spans="1:18" s="57" customFormat="1" x14ac:dyDescent="0.25">
      <c r="A134" s="263"/>
      <c r="B134" s="266"/>
      <c r="C134" s="275"/>
      <c r="D134" s="272"/>
      <c r="E134" s="152"/>
      <c r="F134" s="152"/>
      <c r="G134" s="152"/>
      <c r="H134" s="152"/>
      <c r="I134" s="152"/>
      <c r="J134" s="152"/>
      <c r="K134" s="152"/>
      <c r="L134" s="152"/>
      <c r="M134" s="152"/>
      <c r="N134" s="153"/>
      <c r="O134" s="56"/>
      <c r="P134" s="245" t="s">
        <v>343</v>
      </c>
      <c r="Q134" s="242" t="s">
        <v>364</v>
      </c>
      <c r="R134" s="129"/>
    </row>
    <row r="135" spans="1:18" s="57" customFormat="1" x14ac:dyDescent="0.25">
      <c r="A135" s="263"/>
      <c r="B135" s="266"/>
      <c r="C135" s="275"/>
      <c r="D135" s="272"/>
      <c r="E135" s="152"/>
      <c r="F135" s="152"/>
      <c r="G135" s="152"/>
      <c r="H135" s="152"/>
      <c r="I135" s="152"/>
      <c r="J135" s="152"/>
      <c r="K135" s="152"/>
      <c r="L135" s="152"/>
      <c r="M135" s="152"/>
      <c r="N135" s="153"/>
      <c r="O135" s="56"/>
      <c r="P135" s="245" t="s">
        <v>344</v>
      </c>
      <c r="Q135" s="242" t="s">
        <v>365</v>
      </c>
      <c r="R135" s="129"/>
    </row>
    <row r="136" spans="1:18" s="57" customFormat="1" x14ac:dyDescent="0.25">
      <c r="A136" s="263"/>
      <c r="B136" s="266"/>
      <c r="C136" s="275"/>
      <c r="D136" s="272"/>
      <c r="E136" s="152"/>
      <c r="F136" s="152"/>
      <c r="G136" s="152"/>
      <c r="H136" s="152"/>
      <c r="I136" s="152"/>
      <c r="J136" s="152"/>
      <c r="K136" s="152"/>
      <c r="L136" s="152"/>
      <c r="M136" s="152"/>
      <c r="N136" s="153"/>
      <c r="O136" s="56"/>
      <c r="P136" s="245" t="s">
        <v>345</v>
      </c>
      <c r="Q136" s="242" t="s">
        <v>364</v>
      </c>
      <c r="R136" s="129"/>
    </row>
    <row r="137" spans="1:18" s="57" customFormat="1" x14ac:dyDescent="0.25">
      <c r="A137" s="263"/>
      <c r="B137" s="266"/>
      <c r="C137" s="275"/>
      <c r="D137" s="272"/>
      <c r="E137" s="152"/>
      <c r="F137" s="152"/>
      <c r="G137" s="152"/>
      <c r="H137" s="152"/>
      <c r="I137" s="152"/>
      <c r="J137" s="152"/>
      <c r="K137" s="152"/>
      <c r="L137" s="152"/>
      <c r="M137" s="152"/>
      <c r="N137" s="153"/>
      <c r="O137" s="56"/>
      <c r="P137" s="245" t="s">
        <v>346</v>
      </c>
      <c r="Q137" s="242" t="s">
        <v>366</v>
      </c>
      <c r="R137" s="129"/>
    </row>
    <row r="138" spans="1:18" s="57" customFormat="1" x14ac:dyDescent="0.25">
      <c r="A138" s="263"/>
      <c r="B138" s="266"/>
      <c r="C138" s="275"/>
      <c r="D138" s="272"/>
      <c r="E138" s="152"/>
      <c r="F138" s="152"/>
      <c r="G138" s="152"/>
      <c r="H138" s="152"/>
      <c r="I138" s="152"/>
      <c r="J138" s="152"/>
      <c r="K138" s="152"/>
      <c r="L138" s="152"/>
      <c r="M138" s="152"/>
      <c r="N138" s="153"/>
      <c r="O138" s="56"/>
      <c r="P138" s="245" t="s">
        <v>347</v>
      </c>
      <c r="Q138" s="242" t="s">
        <v>287</v>
      </c>
      <c r="R138" s="129"/>
    </row>
    <row r="139" spans="1:18" s="57" customFormat="1" x14ac:dyDescent="0.25">
      <c r="A139" s="263"/>
      <c r="B139" s="266"/>
      <c r="C139" s="275"/>
      <c r="D139" s="272"/>
      <c r="E139" s="152"/>
      <c r="F139" s="152"/>
      <c r="G139" s="152"/>
      <c r="H139" s="152"/>
      <c r="I139" s="152"/>
      <c r="J139" s="152"/>
      <c r="K139" s="152"/>
      <c r="L139" s="152"/>
      <c r="M139" s="152"/>
      <c r="N139" s="153"/>
      <c r="O139" s="56"/>
      <c r="P139" s="245" t="s">
        <v>348</v>
      </c>
      <c r="Q139" s="242" t="s">
        <v>364</v>
      </c>
      <c r="R139" s="129"/>
    </row>
    <row r="140" spans="1:18" s="57" customFormat="1" x14ac:dyDescent="0.25">
      <c r="A140" s="263"/>
      <c r="B140" s="266"/>
      <c r="C140" s="275"/>
      <c r="D140" s="272"/>
      <c r="E140" s="152"/>
      <c r="F140" s="152"/>
      <c r="G140" s="152"/>
      <c r="H140" s="152"/>
      <c r="I140" s="152"/>
      <c r="J140" s="152"/>
      <c r="K140" s="152"/>
      <c r="L140" s="152"/>
      <c r="M140" s="152"/>
      <c r="N140" s="153"/>
      <c r="O140" s="56"/>
      <c r="P140" s="245" t="s">
        <v>349</v>
      </c>
      <c r="Q140" s="242" t="s">
        <v>364</v>
      </c>
      <c r="R140" s="129"/>
    </row>
    <row r="141" spans="1:18" s="57" customFormat="1" x14ac:dyDescent="0.25">
      <c r="A141" s="263"/>
      <c r="B141" s="266"/>
      <c r="C141" s="275"/>
      <c r="D141" s="272"/>
      <c r="E141" s="152"/>
      <c r="F141" s="152"/>
      <c r="G141" s="152"/>
      <c r="H141" s="152"/>
      <c r="I141" s="152"/>
      <c r="J141" s="152"/>
      <c r="K141" s="152"/>
      <c r="L141" s="152"/>
      <c r="M141" s="152"/>
      <c r="N141" s="153"/>
      <c r="O141" s="56"/>
      <c r="P141" s="245" t="s">
        <v>350</v>
      </c>
      <c r="Q141" s="242" t="s">
        <v>364</v>
      </c>
      <c r="R141" s="129"/>
    </row>
    <row r="142" spans="1:18" s="57" customFormat="1" x14ac:dyDescent="0.25">
      <c r="A142" s="263"/>
      <c r="B142" s="266"/>
      <c r="C142" s="275"/>
      <c r="D142" s="272"/>
      <c r="E142" s="152"/>
      <c r="F142" s="152"/>
      <c r="G142" s="152"/>
      <c r="H142" s="152"/>
      <c r="I142" s="152"/>
      <c r="J142" s="152"/>
      <c r="K142" s="152"/>
      <c r="L142" s="152"/>
      <c r="M142" s="152"/>
      <c r="N142" s="153"/>
      <c r="O142" s="56"/>
      <c r="P142" s="245" t="s">
        <v>351</v>
      </c>
      <c r="Q142" s="242" t="s">
        <v>364</v>
      </c>
      <c r="R142" s="129"/>
    </row>
    <row r="143" spans="1:18" s="57" customFormat="1" x14ac:dyDescent="0.25">
      <c r="A143" s="263"/>
      <c r="B143" s="266"/>
      <c r="C143" s="275"/>
      <c r="D143" s="272"/>
      <c r="E143" s="152"/>
      <c r="F143" s="152"/>
      <c r="G143" s="152"/>
      <c r="H143" s="152"/>
      <c r="I143" s="152"/>
      <c r="J143" s="152"/>
      <c r="K143" s="152"/>
      <c r="L143" s="152"/>
      <c r="M143" s="152"/>
      <c r="N143" s="153"/>
      <c r="O143" s="56"/>
      <c r="P143" s="245" t="s">
        <v>352</v>
      </c>
      <c r="Q143" s="242" t="s">
        <v>364</v>
      </c>
      <c r="R143" s="129"/>
    </row>
    <row r="144" spans="1:18" s="57" customFormat="1" ht="16.5" x14ac:dyDescent="0.25">
      <c r="A144" s="263"/>
      <c r="B144" s="266"/>
      <c r="C144" s="275"/>
      <c r="D144" s="272"/>
      <c r="E144" s="152"/>
      <c r="F144" s="152"/>
      <c r="G144" s="152"/>
      <c r="H144" s="152"/>
      <c r="I144" s="152"/>
      <c r="J144" s="152"/>
      <c r="K144" s="152"/>
      <c r="L144" s="152"/>
      <c r="M144" s="152"/>
      <c r="N144" s="153"/>
      <c r="O144" s="56"/>
      <c r="P144" s="245" t="s">
        <v>353</v>
      </c>
      <c r="Q144" s="242" t="s">
        <v>365</v>
      </c>
      <c r="R144" s="129"/>
    </row>
    <row r="145" spans="1:18" s="57" customFormat="1" ht="16.5" x14ac:dyDescent="0.25">
      <c r="A145" s="263"/>
      <c r="B145" s="266"/>
      <c r="C145" s="275"/>
      <c r="D145" s="272"/>
      <c r="E145" s="152"/>
      <c r="F145" s="152"/>
      <c r="G145" s="152"/>
      <c r="H145" s="152"/>
      <c r="I145" s="152"/>
      <c r="J145" s="152"/>
      <c r="K145" s="152"/>
      <c r="L145" s="152"/>
      <c r="M145" s="152"/>
      <c r="N145" s="153"/>
      <c r="O145" s="56"/>
      <c r="P145" s="245" t="s">
        <v>354</v>
      </c>
      <c r="Q145" s="242" t="s">
        <v>365</v>
      </c>
      <c r="R145" s="129"/>
    </row>
    <row r="146" spans="1:18" s="57" customFormat="1" ht="16.5" x14ac:dyDescent="0.25">
      <c r="A146" s="263"/>
      <c r="B146" s="266"/>
      <c r="C146" s="275"/>
      <c r="D146" s="272"/>
      <c r="E146" s="152"/>
      <c r="F146" s="152"/>
      <c r="G146" s="152"/>
      <c r="H146" s="152"/>
      <c r="I146" s="152"/>
      <c r="J146" s="152"/>
      <c r="K146" s="152"/>
      <c r="L146" s="152"/>
      <c r="M146" s="152"/>
      <c r="N146" s="153"/>
      <c r="O146" s="56"/>
      <c r="P146" s="245" t="s">
        <v>355</v>
      </c>
      <c r="Q146" s="242" t="s">
        <v>365</v>
      </c>
      <c r="R146" s="129"/>
    </row>
    <row r="147" spans="1:18" s="57" customFormat="1" ht="16.5" x14ac:dyDescent="0.25">
      <c r="A147" s="263"/>
      <c r="B147" s="266"/>
      <c r="C147" s="275"/>
      <c r="D147" s="272"/>
      <c r="E147" s="152"/>
      <c r="F147" s="152"/>
      <c r="G147" s="152"/>
      <c r="H147" s="152"/>
      <c r="I147" s="152"/>
      <c r="J147" s="152"/>
      <c r="K147" s="152"/>
      <c r="L147" s="152"/>
      <c r="M147" s="152"/>
      <c r="N147" s="153"/>
      <c r="O147" s="56"/>
      <c r="P147" s="245" t="s">
        <v>356</v>
      </c>
      <c r="Q147" s="242" t="s">
        <v>365</v>
      </c>
      <c r="R147" s="129"/>
    </row>
    <row r="148" spans="1:18" s="57" customFormat="1" ht="16.5" x14ac:dyDescent="0.25">
      <c r="A148" s="263"/>
      <c r="B148" s="266"/>
      <c r="C148" s="275"/>
      <c r="D148" s="272"/>
      <c r="E148" s="152"/>
      <c r="F148" s="152"/>
      <c r="G148" s="152"/>
      <c r="H148" s="152"/>
      <c r="I148" s="152"/>
      <c r="J148" s="152"/>
      <c r="K148" s="152"/>
      <c r="L148" s="152"/>
      <c r="M148" s="152"/>
      <c r="N148" s="153"/>
      <c r="O148" s="56"/>
      <c r="P148" s="245" t="s">
        <v>357</v>
      </c>
      <c r="Q148" s="242" t="s">
        <v>365</v>
      </c>
      <c r="R148" s="129"/>
    </row>
    <row r="149" spans="1:18" s="57" customFormat="1" ht="16.5" x14ac:dyDescent="0.25">
      <c r="A149" s="263"/>
      <c r="B149" s="266"/>
      <c r="C149" s="275"/>
      <c r="D149" s="272"/>
      <c r="E149" s="152"/>
      <c r="F149" s="152"/>
      <c r="G149" s="152"/>
      <c r="H149" s="152"/>
      <c r="I149" s="152"/>
      <c r="J149" s="152"/>
      <c r="K149" s="152"/>
      <c r="L149" s="152"/>
      <c r="M149" s="152"/>
      <c r="N149" s="153"/>
      <c r="O149" s="56"/>
      <c r="P149" s="245" t="s">
        <v>358</v>
      </c>
      <c r="Q149" s="242" t="s">
        <v>365</v>
      </c>
      <c r="R149" s="129"/>
    </row>
    <row r="150" spans="1:18" s="57" customFormat="1" ht="16.5" x14ac:dyDescent="0.25">
      <c r="A150" s="263"/>
      <c r="B150" s="266"/>
      <c r="C150" s="275"/>
      <c r="D150" s="272"/>
      <c r="E150" s="152"/>
      <c r="F150" s="152"/>
      <c r="G150" s="152"/>
      <c r="H150" s="152"/>
      <c r="I150" s="152"/>
      <c r="J150" s="152"/>
      <c r="K150" s="152"/>
      <c r="L150" s="152"/>
      <c r="M150" s="152"/>
      <c r="N150" s="153"/>
      <c r="O150" s="56"/>
      <c r="P150" s="245" t="s">
        <v>368</v>
      </c>
      <c r="Q150" s="242" t="s">
        <v>365</v>
      </c>
      <c r="R150" s="129"/>
    </row>
    <row r="151" spans="1:18" s="57" customFormat="1" ht="16.5" x14ac:dyDescent="0.25">
      <c r="A151" s="263"/>
      <c r="B151" s="266"/>
      <c r="C151" s="275"/>
      <c r="D151" s="272"/>
      <c r="E151" s="152"/>
      <c r="F151" s="152"/>
      <c r="G151" s="152"/>
      <c r="H151" s="152"/>
      <c r="I151" s="152"/>
      <c r="J151" s="152"/>
      <c r="K151" s="152"/>
      <c r="L151" s="152"/>
      <c r="M151" s="152"/>
      <c r="N151" s="153"/>
      <c r="O151" s="56"/>
      <c r="P151" s="245" t="s">
        <v>369</v>
      </c>
      <c r="Q151" s="242" t="s">
        <v>365</v>
      </c>
      <c r="R151" s="129"/>
    </row>
    <row r="152" spans="1:18" s="57" customFormat="1" ht="16.5" x14ac:dyDescent="0.25">
      <c r="A152" s="263"/>
      <c r="B152" s="266"/>
      <c r="C152" s="275"/>
      <c r="D152" s="272"/>
      <c r="E152" s="152"/>
      <c r="F152" s="152"/>
      <c r="G152" s="152"/>
      <c r="H152" s="152"/>
      <c r="I152" s="152"/>
      <c r="J152" s="152"/>
      <c r="K152" s="152"/>
      <c r="L152" s="152"/>
      <c r="M152" s="152"/>
      <c r="N152" s="153"/>
      <c r="O152" s="56"/>
      <c r="P152" s="245" t="s">
        <v>370</v>
      </c>
      <c r="Q152" s="242" t="s">
        <v>365</v>
      </c>
      <c r="R152" s="129"/>
    </row>
    <row r="153" spans="1:18" s="57" customFormat="1" x14ac:dyDescent="0.25">
      <c r="A153" s="263"/>
      <c r="B153" s="266"/>
      <c r="C153" s="275"/>
      <c r="D153" s="272"/>
      <c r="E153" s="152"/>
      <c r="F153" s="152"/>
      <c r="G153" s="152"/>
      <c r="H153" s="152"/>
      <c r="I153" s="152"/>
      <c r="J153" s="152"/>
      <c r="K153" s="152"/>
      <c r="L153" s="152"/>
      <c r="M153" s="152"/>
      <c r="N153" s="153"/>
      <c r="O153" s="56"/>
      <c r="P153" s="245" t="s">
        <v>371</v>
      </c>
      <c r="Q153" s="242" t="s">
        <v>364</v>
      </c>
      <c r="R153" s="129"/>
    </row>
    <row r="154" spans="1:18" s="57" customFormat="1" x14ac:dyDescent="0.25">
      <c r="A154" s="263"/>
      <c r="B154" s="266"/>
      <c r="C154" s="275"/>
      <c r="D154" s="272"/>
      <c r="E154" s="152"/>
      <c r="F154" s="152"/>
      <c r="G154" s="152"/>
      <c r="H154" s="152"/>
      <c r="I154" s="152"/>
      <c r="J154" s="152"/>
      <c r="K154" s="152"/>
      <c r="L154" s="152"/>
      <c r="M154" s="152"/>
      <c r="N154" s="153"/>
      <c r="O154" s="56"/>
      <c r="P154" s="245" t="s">
        <v>372</v>
      </c>
      <c r="Q154" s="242" t="s">
        <v>364</v>
      </c>
      <c r="R154" s="129"/>
    </row>
    <row r="155" spans="1:18" s="57" customFormat="1" x14ac:dyDescent="0.25">
      <c r="A155" s="263"/>
      <c r="B155" s="266"/>
      <c r="C155" s="275"/>
      <c r="D155" s="272"/>
      <c r="E155" s="152"/>
      <c r="F155" s="152"/>
      <c r="G155" s="152"/>
      <c r="H155" s="152"/>
      <c r="I155" s="152"/>
      <c r="J155" s="152"/>
      <c r="K155" s="152"/>
      <c r="L155" s="152"/>
      <c r="M155" s="152"/>
      <c r="N155" s="153"/>
      <c r="O155" s="56"/>
      <c r="P155" s="245" t="s">
        <v>373</v>
      </c>
      <c r="Q155" s="242" t="s">
        <v>364</v>
      </c>
      <c r="R155" s="129"/>
    </row>
    <row r="156" spans="1:18" s="57" customFormat="1" x14ac:dyDescent="0.25">
      <c r="A156" s="263"/>
      <c r="B156" s="266"/>
      <c r="C156" s="275"/>
      <c r="D156" s="272"/>
      <c r="E156" s="152"/>
      <c r="F156" s="152"/>
      <c r="G156" s="152"/>
      <c r="H156" s="152"/>
      <c r="I156" s="152"/>
      <c r="J156" s="152"/>
      <c r="K156" s="152"/>
      <c r="L156" s="152"/>
      <c r="M156" s="152"/>
      <c r="N156" s="153"/>
      <c r="O156" s="56"/>
      <c r="P156" s="245" t="s">
        <v>374</v>
      </c>
      <c r="Q156" s="242" t="s">
        <v>364</v>
      </c>
      <c r="R156" s="129"/>
    </row>
    <row r="157" spans="1:18" s="57" customFormat="1" x14ac:dyDescent="0.25">
      <c r="A157" s="263"/>
      <c r="B157" s="266"/>
      <c r="C157" s="275"/>
      <c r="D157" s="272"/>
      <c r="E157" s="152"/>
      <c r="F157" s="152"/>
      <c r="G157" s="152"/>
      <c r="H157" s="152"/>
      <c r="I157" s="152"/>
      <c r="J157" s="152"/>
      <c r="K157" s="152"/>
      <c r="L157" s="152"/>
      <c r="M157" s="152"/>
      <c r="N157" s="153"/>
      <c r="O157" s="56"/>
      <c r="P157" s="245" t="s">
        <v>359</v>
      </c>
      <c r="Q157" s="242" t="s">
        <v>364</v>
      </c>
      <c r="R157" s="129"/>
    </row>
    <row r="158" spans="1:18" s="57" customFormat="1" x14ac:dyDescent="0.25">
      <c r="A158" s="263"/>
      <c r="B158" s="266"/>
      <c r="C158" s="275"/>
      <c r="D158" s="272"/>
      <c r="E158" s="152"/>
      <c r="F158" s="152"/>
      <c r="G158" s="152"/>
      <c r="H158" s="152"/>
      <c r="I158" s="152"/>
      <c r="J158" s="152"/>
      <c r="K158" s="152"/>
      <c r="L158" s="152"/>
      <c r="M158" s="152"/>
      <c r="N158" s="153"/>
      <c r="O158" s="56"/>
      <c r="P158" s="245" t="s">
        <v>360</v>
      </c>
      <c r="Q158" s="242" t="s">
        <v>364</v>
      </c>
      <c r="R158" s="129"/>
    </row>
    <row r="159" spans="1:18" s="57" customFormat="1" x14ac:dyDescent="0.25">
      <c r="A159" s="263"/>
      <c r="B159" s="266"/>
      <c r="C159" s="275"/>
      <c r="D159" s="272"/>
      <c r="E159" s="152"/>
      <c r="F159" s="152"/>
      <c r="G159" s="152"/>
      <c r="H159" s="152"/>
      <c r="I159" s="152"/>
      <c r="J159" s="152"/>
      <c r="K159" s="152"/>
      <c r="L159" s="152"/>
      <c r="M159" s="152"/>
      <c r="N159" s="153"/>
      <c r="O159" s="56"/>
      <c r="P159" s="245" t="s">
        <v>361</v>
      </c>
      <c r="Q159" s="242" t="s">
        <v>364</v>
      </c>
      <c r="R159" s="129"/>
    </row>
    <row r="160" spans="1:18" s="57" customFormat="1" x14ac:dyDescent="0.25">
      <c r="A160" s="263"/>
      <c r="B160" s="266"/>
      <c r="C160" s="275"/>
      <c r="D160" s="272"/>
      <c r="E160" s="152"/>
      <c r="F160" s="152"/>
      <c r="G160" s="152"/>
      <c r="H160" s="152"/>
      <c r="I160" s="152"/>
      <c r="J160" s="152"/>
      <c r="K160" s="152"/>
      <c r="L160" s="152"/>
      <c r="M160" s="152"/>
      <c r="N160" s="153"/>
      <c r="O160" s="56"/>
      <c r="P160" s="245" t="s">
        <v>362</v>
      </c>
      <c r="Q160" s="242" t="s">
        <v>364</v>
      </c>
      <c r="R160" s="129"/>
    </row>
    <row r="161" spans="1:18" s="57" customFormat="1" ht="15.75" thickBot="1" x14ac:dyDescent="0.3">
      <c r="A161" s="278"/>
      <c r="B161" s="277"/>
      <c r="C161" s="276"/>
      <c r="D161" s="279"/>
      <c r="E161" s="152"/>
      <c r="F161" s="152"/>
      <c r="G161" s="152"/>
      <c r="H161" s="152"/>
      <c r="I161" s="152"/>
      <c r="J161" s="152"/>
      <c r="K161" s="152"/>
      <c r="L161" s="152"/>
      <c r="M161" s="152"/>
      <c r="N161" s="153"/>
      <c r="O161" s="56"/>
      <c r="P161" s="247" t="s">
        <v>367</v>
      </c>
      <c r="Q161" s="248" t="s">
        <v>364</v>
      </c>
      <c r="R161" s="194"/>
    </row>
    <row r="162" spans="1:18" s="57" customFormat="1" ht="15.75" thickBot="1" x14ac:dyDescent="0.3">
      <c r="A162" s="158" t="s">
        <v>231</v>
      </c>
      <c r="B162" s="249" t="s">
        <v>109</v>
      </c>
      <c r="C162" s="160" t="s">
        <v>15</v>
      </c>
      <c r="D162" s="212">
        <v>1</v>
      </c>
      <c r="E162" s="83">
        <v>30</v>
      </c>
      <c r="F162" s="83">
        <v>185</v>
      </c>
      <c r="G162" s="83">
        <v>0</v>
      </c>
      <c r="H162" s="83">
        <v>0</v>
      </c>
      <c r="I162" s="83">
        <f>+E162+F162+G162+H162</f>
        <v>215</v>
      </c>
      <c r="J162" s="83">
        <f>+E162*D162</f>
        <v>30</v>
      </c>
      <c r="K162" s="83">
        <f>+F162*D162</f>
        <v>185</v>
      </c>
      <c r="L162" s="83">
        <f>+G162*D162</f>
        <v>0</v>
      </c>
      <c r="M162" s="83">
        <f>+H162*D162</f>
        <v>0</v>
      </c>
      <c r="N162" s="84">
        <f t="shared" si="5"/>
        <v>215</v>
      </c>
      <c r="O162" s="56"/>
      <c r="P162" s="169"/>
      <c r="Q162" s="163"/>
      <c r="R162" s="164"/>
    </row>
    <row r="163" spans="1:18" ht="15.75" thickBot="1" x14ac:dyDescent="0.3">
      <c r="A163" s="140" t="s">
        <v>232</v>
      </c>
      <c r="B163" s="353" t="s">
        <v>242</v>
      </c>
      <c r="C163" s="351"/>
      <c r="D163" s="351"/>
      <c r="E163" s="346"/>
      <c r="F163" s="346"/>
      <c r="G163" s="346"/>
      <c r="H163" s="346"/>
      <c r="I163" s="346"/>
      <c r="J163" s="346"/>
      <c r="K163" s="346"/>
      <c r="L163" s="346"/>
      <c r="M163" s="346"/>
      <c r="N163" s="346">
        <f>SUM(N164)</f>
        <v>12.109500000000001</v>
      </c>
      <c r="O163" s="346" t="e">
        <f>+N163/#REF!</f>
        <v>#REF!</v>
      </c>
      <c r="P163" s="351"/>
      <c r="Q163" s="351"/>
      <c r="R163" s="352"/>
    </row>
    <row r="164" spans="1:18" s="57" customFormat="1" ht="15.75" thickBot="1" x14ac:dyDescent="0.3">
      <c r="A164" s="262" t="s">
        <v>233</v>
      </c>
      <c r="B164" s="265" t="s">
        <v>243</v>
      </c>
      <c r="C164" s="268" t="s">
        <v>13</v>
      </c>
      <c r="D164" s="271">
        <v>80.73</v>
      </c>
      <c r="E164" s="96">
        <v>0.15</v>
      </c>
      <c r="F164" s="96">
        <v>0</v>
      </c>
      <c r="G164" s="96">
        <v>0</v>
      </c>
      <c r="H164" s="96">
        <v>0</v>
      </c>
      <c r="I164" s="96">
        <f>+E164+F164+G164+H164</f>
        <v>0.15</v>
      </c>
      <c r="J164" s="96">
        <f>+E164*D164</f>
        <v>12.109500000000001</v>
      </c>
      <c r="K164" s="96">
        <f>+F164*D164</f>
        <v>0</v>
      </c>
      <c r="L164" s="96">
        <f>+G164*D164</f>
        <v>0</v>
      </c>
      <c r="M164" s="96">
        <f>+H164*D164</f>
        <v>0</v>
      </c>
      <c r="N164" s="97">
        <f t="shared" si="5"/>
        <v>12.109500000000001</v>
      </c>
      <c r="O164" s="56"/>
      <c r="P164" s="243" t="s">
        <v>375</v>
      </c>
      <c r="Q164" s="180" t="s">
        <v>387</v>
      </c>
      <c r="R164" s="127"/>
    </row>
    <row r="165" spans="1:18" x14ac:dyDescent="0.25">
      <c r="A165" s="263"/>
      <c r="B165" s="266"/>
      <c r="C165" s="269"/>
      <c r="D165" s="272"/>
      <c r="E165" s="10"/>
      <c r="F165" s="10"/>
      <c r="G165" s="10"/>
      <c r="H165" s="10"/>
      <c r="I165" s="9"/>
      <c r="J165" s="9"/>
      <c r="K165" s="9"/>
      <c r="L165" s="9"/>
      <c r="M165" s="9"/>
      <c r="N165" s="9"/>
      <c r="P165" s="245" t="s">
        <v>376</v>
      </c>
      <c r="Q165" s="260" t="s">
        <v>287</v>
      </c>
      <c r="R165" s="251"/>
    </row>
    <row r="166" spans="1:18" ht="15" hidden="1" customHeight="1" x14ac:dyDescent="0.25">
      <c r="A166" s="263"/>
      <c r="B166" s="266"/>
      <c r="C166" s="269"/>
      <c r="D166" s="272"/>
      <c r="E166" s="10"/>
      <c r="F166" s="10"/>
      <c r="G166" s="10"/>
      <c r="H166" s="10"/>
      <c r="I166" s="9"/>
      <c r="J166" s="9"/>
      <c r="K166" s="9"/>
      <c r="L166" s="9"/>
      <c r="M166" s="9"/>
      <c r="N166" s="9"/>
      <c r="P166" s="252"/>
      <c r="Q166" s="260"/>
      <c r="R166" s="251"/>
    </row>
    <row r="167" spans="1:18" ht="15" hidden="1" customHeight="1" x14ac:dyDescent="0.25">
      <c r="A167" s="263"/>
      <c r="B167" s="266"/>
      <c r="C167" s="269"/>
      <c r="D167" s="272"/>
      <c r="E167" s="10"/>
      <c r="F167" s="10"/>
      <c r="G167" s="10"/>
      <c r="H167" s="10"/>
      <c r="I167" s="9"/>
      <c r="J167" s="9">
        <f>+J26+J29+J34+J36+J37+J42+J51+J57+J59+J61+J62+J71+J73+J74+J78+J81+J87+J91+J98+J99+J101+J103+J104+J108+J115+J117+J164</f>
        <v>2753.4686666666662</v>
      </c>
      <c r="K167" s="9"/>
      <c r="L167" s="9"/>
      <c r="M167" s="9"/>
      <c r="N167" s="9"/>
      <c r="P167" s="252"/>
      <c r="Q167" s="260"/>
      <c r="R167" s="251"/>
    </row>
    <row r="168" spans="1:18" ht="15" hidden="1" customHeight="1" x14ac:dyDescent="0.25">
      <c r="A168" s="263"/>
      <c r="B168" s="266"/>
      <c r="C168" s="269"/>
      <c r="D168" s="272"/>
      <c r="E168" s="10"/>
      <c r="F168" s="10"/>
      <c r="G168" s="10"/>
      <c r="H168" s="10"/>
      <c r="I168" s="9">
        <f>0.9*J168</f>
        <v>1426.1775</v>
      </c>
      <c r="J168" s="9">
        <f>+J26+J34+J36+J51+J57+J59+J71+J73+J81+J87+J99+J101+J103</f>
        <v>1584.6416666666667</v>
      </c>
      <c r="K168" s="9"/>
      <c r="L168" s="9"/>
      <c r="M168" s="9"/>
      <c r="N168" s="64"/>
      <c r="P168" s="252"/>
      <c r="Q168" s="260"/>
      <c r="R168" s="251"/>
    </row>
    <row r="169" spans="1:18" ht="15" hidden="1" customHeight="1" x14ac:dyDescent="0.25">
      <c r="A169" s="263"/>
      <c r="B169" s="266"/>
      <c r="C169" s="269"/>
      <c r="D169" s="272"/>
      <c r="E169" s="10"/>
      <c r="F169" s="10"/>
      <c r="G169" s="10"/>
      <c r="H169" s="10"/>
      <c r="I169" s="9"/>
      <c r="J169" s="65">
        <f>+J167+I168</f>
        <v>4179.6461666666664</v>
      </c>
      <c r="K169" s="9"/>
      <c r="L169" s="9"/>
      <c r="M169" s="9"/>
      <c r="N169" s="64"/>
      <c r="P169" s="252"/>
      <c r="Q169" s="260"/>
      <c r="R169" s="251"/>
    </row>
    <row r="170" spans="1:18" ht="15" hidden="1" customHeight="1" x14ac:dyDescent="0.25">
      <c r="A170" s="263"/>
      <c r="B170" s="266"/>
      <c r="C170" s="269"/>
      <c r="D170" s="272"/>
      <c r="E170" s="10"/>
      <c r="F170" s="10"/>
      <c r="G170" s="10"/>
      <c r="H170" s="10"/>
      <c r="I170" s="9"/>
      <c r="J170" s="9"/>
      <c r="K170" s="9"/>
      <c r="L170" s="9"/>
      <c r="M170" s="9"/>
      <c r="N170" s="64"/>
      <c r="P170" s="252"/>
      <c r="Q170" s="260"/>
      <c r="R170" s="251"/>
    </row>
    <row r="171" spans="1:18" ht="15" hidden="1" customHeight="1" x14ac:dyDescent="0.25">
      <c r="A171" s="263"/>
      <c r="B171" s="266"/>
      <c r="C171" s="269"/>
      <c r="D171" s="272"/>
      <c r="E171" s="10"/>
      <c r="F171" s="10"/>
      <c r="G171" s="10"/>
      <c r="H171" s="10"/>
      <c r="I171" s="9"/>
      <c r="J171" s="9"/>
      <c r="K171" s="9"/>
      <c r="L171" s="9"/>
      <c r="M171" s="9"/>
      <c r="N171" s="64"/>
      <c r="P171" s="252"/>
      <c r="Q171" s="260"/>
      <c r="R171" s="251"/>
    </row>
    <row r="172" spans="1:18" ht="15" hidden="1" customHeight="1" x14ac:dyDescent="0.25">
      <c r="A172" s="263"/>
      <c r="B172" s="266"/>
      <c r="C172" s="269"/>
      <c r="D172" s="272"/>
      <c r="E172" s="10"/>
      <c r="F172" s="10"/>
      <c r="G172" s="10"/>
      <c r="H172" s="10"/>
      <c r="I172" s="9"/>
      <c r="J172" s="66">
        <f>+J169+'Barn S-Decra'!J83</f>
        <v>9800.6339166666658</v>
      </c>
      <c r="K172" s="9"/>
      <c r="L172" s="9"/>
      <c r="M172" s="9"/>
      <c r="N172" s="64"/>
      <c r="P172" s="252"/>
      <c r="Q172" s="260"/>
      <c r="R172" s="251"/>
    </row>
    <row r="173" spans="1:18" ht="15" hidden="1" customHeight="1" x14ac:dyDescent="0.25">
      <c r="A173" s="263"/>
      <c r="B173" s="266"/>
      <c r="C173" s="269"/>
      <c r="D173" s="272"/>
      <c r="E173" s="10"/>
      <c r="F173" s="10"/>
      <c r="G173" s="10"/>
      <c r="H173" s="10"/>
      <c r="I173" s="9"/>
      <c r="J173" s="9"/>
      <c r="K173" s="9"/>
      <c r="L173" s="9"/>
      <c r="M173" s="9"/>
      <c r="N173" s="9"/>
      <c r="P173" s="252"/>
      <c r="Q173" s="260"/>
      <c r="R173" s="251"/>
    </row>
    <row r="174" spans="1:18" x14ac:dyDescent="0.25">
      <c r="A174" s="263"/>
      <c r="B174" s="266"/>
      <c r="C174" s="269"/>
      <c r="D174" s="272"/>
      <c r="E174" s="10"/>
      <c r="F174" s="10"/>
      <c r="G174" s="10"/>
      <c r="H174" s="10"/>
      <c r="I174" s="9"/>
      <c r="J174" s="9"/>
      <c r="K174" s="9"/>
      <c r="L174" s="9"/>
      <c r="M174" s="9"/>
      <c r="N174" s="9"/>
      <c r="P174" s="252" t="s">
        <v>384</v>
      </c>
      <c r="Q174" s="260" t="s">
        <v>366</v>
      </c>
      <c r="R174" s="251"/>
    </row>
    <row r="175" spans="1:18" x14ac:dyDescent="0.25">
      <c r="A175" s="263"/>
      <c r="B175" s="266"/>
      <c r="C175" s="269"/>
      <c r="D175" s="272"/>
      <c r="E175" s="10"/>
      <c r="F175" s="10"/>
      <c r="G175" s="10"/>
      <c r="H175" s="10"/>
      <c r="I175" s="9"/>
      <c r="J175" s="9"/>
      <c r="K175" s="9"/>
      <c r="L175" s="9"/>
      <c r="M175" s="9"/>
      <c r="N175" s="9"/>
      <c r="P175" s="252" t="s">
        <v>385</v>
      </c>
      <c r="Q175" s="260" t="s">
        <v>366</v>
      </c>
      <c r="R175" s="251"/>
    </row>
    <row r="176" spans="1:18" ht="15.75" thickBot="1" x14ac:dyDescent="0.3">
      <c r="A176" s="264"/>
      <c r="B176" s="267"/>
      <c r="C176" s="270"/>
      <c r="D176" s="273"/>
      <c r="E176" s="10"/>
      <c r="F176" s="10"/>
      <c r="G176" s="10"/>
      <c r="H176" s="10"/>
      <c r="I176" s="9"/>
      <c r="J176" s="9"/>
      <c r="K176" s="9"/>
      <c r="L176" s="9"/>
      <c r="M176" s="9"/>
      <c r="N176" s="9"/>
      <c r="P176" s="253" t="s">
        <v>386</v>
      </c>
      <c r="Q176" s="261" t="s">
        <v>366</v>
      </c>
      <c r="R176" s="250"/>
    </row>
    <row r="177" spans="3:14" x14ac:dyDescent="0.25">
      <c r="C177" s="7"/>
      <c r="D177" s="8"/>
      <c r="E177" s="10"/>
      <c r="F177" s="10"/>
      <c r="G177" s="10"/>
      <c r="H177" s="10"/>
      <c r="I177" s="9"/>
      <c r="J177" s="9"/>
      <c r="K177" s="9"/>
      <c r="L177" s="9"/>
      <c r="M177" s="9"/>
      <c r="N177" s="9"/>
    </row>
  </sheetData>
  <mergeCells count="113">
    <mergeCell ref="P21:R21"/>
    <mergeCell ref="P22:P23"/>
    <mergeCell ref="Q22:Q23"/>
    <mergeCell ref="R22:R23"/>
    <mergeCell ref="P24:R24"/>
    <mergeCell ref="A1:N1"/>
    <mergeCell ref="A2:N2"/>
    <mergeCell ref="A19:R19"/>
    <mergeCell ref="D26:D28"/>
    <mergeCell ref="A21:N21"/>
    <mergeCell ref="A22:A23"/>
    <mergeCell ref="B22:B23"/>
    <mergeCell ref="C22:C23"/>
    <mergeCell ref="D22:D23"/>
    <mergeCell ref="E22:I22"/>
    <mergeCell ref="J22:N22"/>
    <mergeCell ref="A24:N24"/>
    <mergeCell ref="D164:D176"/>
    <mergeCell ref="C164:C176"/>
    <mergeCell ref="B164:B176"/>
    <mergeCell ref="A164:A176"/>
    <mergeCell ref="B25:R25"/>
    <mergeCell ref="B33:R33"/>
    <mergeCell ref="B56:R56"/>
    <mergeCell ref="B70:R70"/>
    <mergeCell ref="B100:R100"/>
    <mergeCell ref="B116:R116"/>
    <mergeCell ref="B120:R120"/>
    <mergeCell ref="B124:R124"/>
    <mergeCell ref="B163:R163"/>
    <mergeCell ref="A26:A28"/>
    <mergeCell ref="B26:B28"/>
    <mergeCell ref="C26:C28"/>
    <mergeCell ref="A29:A32"/>
    <mergeCell ref="B29:B32"/>
    <mergeCell ref="C29:C32"/>
    <mergeCell ref="A37:A41"/>
    <mergeCell ref="B37:B41"/>
    <mergeCell ref="C37:C41"/>
    <mergeCell ref="D37:D41"/>
    <mergeCell ref="A42:A44"/>
    <mergeCell ref="B42:B44"/>
    <mergeCell ref="C42:C44"/>
    <mergeCell ref="D42:D44"/>
    <mergeCell ref="D29:D32"/>
    <mergeCell ref="A34:A35"/>
    <mergeCell ref="B34:B35"/>
    <mergeCell ref="C34:C35"/>
    <mergeCell ref="D34:D35"/>
    <mergeCell ref="A57:A58"/>
    <mergeCell ref="B57:B58"/>
    <mergeCell ref="C57:C58"/>
    <mergeCell ref="D57:D58"/>
    <mergeCell ref="A59:A60"/>
    <mergeCell ref="B59:B60"/>
    <mergeCell ref="C59:C60"/>
    <mergeCell ref="D59:D60"/>
    <mergeCell ref="A45:A50"/>
    <mergeCell ref="B45:B50"/>
    <mergeCell ref="C45:C50"/>
    <mergeCell ref="D45:D50"/>
    <mergeCell ref="A51:A55"/>
    <mergeCell ref="B51:B55"/>
    <mergeCell ref="C51:C55"/>
    <mergeCell ref="D51:D55"/>
    <mergeCell ref="A74:A77"/>
    <mergeCell ref="B74:B77"/>
    <mergeCell ref="C74:C77"/>
    <mergeCell ref="D74:D77"/>
    <mergeCell ref="A78:A80"/>
    <mergeCell ref="B78:B80"/>
    <mergeCell ref="C78:C80"/>
    <mergeCell ref="D78:D80"/>
    <mergeCell ref="A62:A69"/>
    <mergeCell ref="B62:B69"/>
    <mergeCell ref="C62:C69"/>
    <mergeCell ref="D62:D69"/>
    <mergeCell ref="A71:A72"/>
    <mergeCell ref="B71:B72"/>
    <mergeCell ref="C71:C72"/>
    <mergeCell ref="D71:D72"/>
    <mergeCell ref="D91:D97"/>
    <mergeCell ref="C91:C97"/>
    <mergeCell ref="B91:B97"/>
    <mergeCell ref="A91:A97"/>
    <mergeCell ref="A101:A102"/>
    <mergeCell ref="B101:B102"/>
    <mergeCell ref="C101:C102"/>
    <mergeCell ref="D101:D102"/>
    <mergeCell ref="A81:A86"/>
    <mergeCell ref="B81:B86"/>
    <mergeCell ref="C81:C86"/>
    <mergeCell ref="D81:D86"/>
    <mergeCell ref="A87:A90"/>
    <mergeCell ref="B87:B90"/>
    <mergeCell ref="C87:C90"/>
    <mergeCell ref="D87:D90"/>
    <mergeCell ref="A117:A119"/>
    <mergeCell ref="B117:B119"/>
    <mergeCell ref="C117:C119"/>
    <mergeCell ref="D117:D119"/>
    <mergeCell ref="D125:D161"/>
    <mergeCell ref="C125:C161"/>
    <mergeCell ref="B125:B161"/>
    <mergeCell ref="A125:A161"/>
    <mergeCell ref="D104:D107"/>
    <mergeCell ref="C104:C107"/>
    <mergeCell ref="B104:B107"/>
    <mergeCell ref="A104:A107"/>
    <mergeCell ref="A108:A114"/>
    <mergeCell ref="B108:B114"/>
    <mergeCell ref="C108:C114"/>
    <mergeCell ref="D108:D114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56"/>
  <sheetViews>
    <sheetView showGridLines="0" topLeftCell="A135" zoomScale="90" zoomScaleNormal="90" workbookViewId="0">
      <selection activeCell="A151" sqref="A151:D155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0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11.85546875" style="55" hidden="1" customWidth="1"/>
    <col min="16" max="16" width="50.4257812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238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241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1" spans="1:18" ht="15.75" thickBot="1" x14ac:dyDescent="0.3"/>
    <row r="22" spans="1:18" ht="16.5" thickBot="1" x14ac:dyDescent="0.3">
      <c r="A22" s="311" t="s">
        <v>1</v>
      </c>
      <c r="B22" s="312"/>
      <c r="C22" s="312"/>
      <c r="D22" s="312"/>
      <c r="E22" s="312"/>
      <c r="F22" s="312"/>
      <c r="G22" s="312"/>
      <c r="H22" s="312"/>
      <c r="I22" s="312"/>
      <c r="J22" s="312"/>
      <c r="K22" s="312"/>
      <c r="L22" s="312"/>
      <c r="M22" s="312"/>
      <c r="N22" s="313"/>
      <c r="P22" s="328" t="s">
        <v>280</v>
      </c>
      <c r="Q22" s="329"/>
      <c r="R22" s="330"/>
    </row>
    <row r="23" spans="1:18" x14ac:dyDescent="0.25">
      <c r="A23" s="314" t="s">
        <v>14</v>
      </c>
      <c r="B23" s="316" t="s">
        <v>2</v>
      </c>
      <c r="C23" s="316" t="s">
        <v>3</v>
      </c>
      <c r="D23" s="318" t="s">
        <v>4</v>
      </c>
      <c r="E23" s="320" t="s">
        <v>5</v>
      </c>
      <c r="F23" s="321"/>
      <c r="G23" s="321"/>
      <c r="H23" s="321"/>
      <c r="I23" s="321"/>
      <c r="J23" s="314" t="s">
        <v>6</v>
      </c>
      <c r="K23" s="316"/>
      <c r="L23" s="316"/>
      <c r="M23" s="316"/>
      <c r="N23" s="322"/>
      <c r="P23" s="334" t="s">
        <v>285</v>
      </c>
      <c r="Q23" s="316" t="s">
        <v>3</v>
      </c>
      <c r="R23" s="322" t="s">
        <v>4</v>
      </c>
    </row>
    <row r="24" spans="1:18" ht="26.25" thickBot="1" x14ac:dyDescent="0.3">
      <c r="A24" s="315"/>
      <c r="B24" s="317"/>
      <c r="C24" s="317"/>
      <c r="D24" s="319"/>
      <c r="E24" s="1" t="s">
        <v>7</v>
      </c>
      <c r="F24" s="2" t="s">
        <v>8</v>
      </c>
      <c r="G24" s="2" t="s">
        <v>9</v>
      </c>
      <c r="H24" s="2" t="s">
        <v>10</v>
      </c>
      <c r="I24" s="3" t="s">
        <v>11</v>
      </c>
      <c r="J24" s="1" t="s">
        <v>7</v>
      </c>
      <c r="K24" s="2" t="s">
        <v>8</v>
      </c>
      <c r="L24" s="2" t="s">
        <v>9</v>
      </c>
      <c r="M24" s="2" t="s">
        <v>10</v>
      </c>
      <c r="N24" s="4" t="s">
        <v>12</v>
      </c>
      <c r="P24" s="335"/>
      <c r="Q24" s="317"/>
      <c r="R24" s="336"/>
    </row>
    <row r="25" spans="1:18" ht="8.25" customHeight="1" thickBot="1" x14ac:dyDescent="0.3">
      <c r="A25" s="325"/>
      <c r="B25" s="326"/>
      <c r="C25" s="326"/>
      <c r="D25" s="326"/>
      <c r="E25" s="326"/>
      <c r="F25" s="326"/>
      <c r="G25" s="326"/>
      <c r="H25" s="326"/>
      <c r="I25" s="326"/>
      <c r="J25" s="326"/>
      <c r="K25" s="326"/>
      <c r="L25" s="326"/>
      <c r="M25" s="326"/>
      <c r="N25" s="327"/>
      <c r="P25" s="331"/>
      <c r="Q25" s="332"/>
      <c r="R25" s="333"/>
    </row>
    <row r="26" spans="1:18" ht="15.75" thickBot="1" x14ac:dyDescent="0.3">
      <c r="A26" s="5" t="s">
        <v>192</v>
      </c>
      <c r="B26" s="354" t="s">
        <v>16</v>
      </c>
      <c r="C26" s="346"/>
      <c r="D26" s="346"/>
      <c r="E26" s="346"/>
      <c r="F26" s="346"/>
      <c r="G26" s="346"/>
      <c r="H26" s="346"/>
      <c r="I26" s="346"/>
      <c r="J26" s="346"/>
      <c r="K26" s="346"/>
      <c r="L26" s="346"/>
      <c r="M26" s="346"/>
      <c r="N26" s="346"/>
      <c r="O26" s="346"/>
      <c r="P26" s="346"/>
      <c r="Q26" s="346"/>
      <c r="R26" s="347"/>
    </row>
    <row r="27" spans="1:18" s="57" customFormat="1" x14ac:dyDescent="0.25">
      <c r="A27" s="292" t="s">
        <v>193</v>
      </c>
      <c r="B27" s="295" t="s">
        <v>110</v>
      </c>
      <c r="C27" s="298" t="s">
        <v>18</v>
      </c>
      <c r="D27" s="301">
        <f>+Wood!Q10</f>
        <v>211.25</v>
      </c>
      <c r="E27" s="106">
        <v>0.5</v>
      </c>
      <c r="F27" s="106">
        <v>1.9</v>
      </c>
      <c r="G27" s="106">
        <v>0</v>
      </c>
      <c r="H27" s="106">
        <v>0</v>
      </c>
      <c r="I27" s="106">
        <f t="shared" ref="I27:I30" si="0">+E27+F27+G27+H27</f>
        <v>2.4</v>
      </c>
      <c r="J27" s="106">
        <f t="shared" ref="J27:J30" si="1">+E27*D27</f>
        <v>105.625</v>
      </c>
      <c r="K27" s="106">
        <f t="shared" ref="K27:K30" si="2">+F27*D27</f>
        <v>401.375</v>
      </c>
      <c r="L27" s="106">
        <f t="shared" ref="L27:L30" si="3">+G27*D27</f>
        <v>0</v>
      </c>
      <c r="M27" s="106">
        <f t="shared" ref="M27:M30" si="4">+H27*D27</f>
        <v>0</v>
      </c>
      <c r="N27" s="108">
        <f t="shared" ref="N27:N151" si="5">+J27+K27+L27+M27</f>
        <v>507</v>
      </c>
      <c r="O27" s="56"/>
      <c r="P27" s="179" t="s">
        <v>281</v>
      </c>
      <c r="Q27" s="143" t="s">
        <v>283</v>
      </c>
      <c r="R27" s="127"/>
    </row>
    <row r="28" spans="1:18" s="57" customFormat="1" x14ac:dyDescent="0.25">
      <c r="A28" s="293"/>
      <c r="B28" s="296"/>
      <c r="C28" s="299"/>
      <c r="D28" s="302"/>
      <c r="E28" s="152"/>
      <c r="F28" s="152"/>
      <c r="G28" s="152"/>
      <c r="H28" s="152"/>
      <c r="I28" s="152"/>
      <c r="J28" s="152"/>
      <c r="K28" s="152"/>
      <c r="L28" s="152"/>
      <c r="M28" s="152"/>
      <c r="N28" s="153"/>
      <c r="O28" s="56"/>
      <c r="P28" s="128" t="s">
        <v>282</v>
      </c>
      <c r="Q28" s="119" t="s">
        <v>283</v>
      </c>
      <c r="R28" s="129"/>
    </row>
    <row r="29" spans="1:18" s="57" customFormat="1" ht="15.75" thickBot="1" x14ac:dyDescent="0.3">
      <c r="A29" s="294"/>
      <c r="B29" s="297"/>
      <c r="C29" s="300"/>
      <c r="D29" s="303"/>
      <c r="E29" s="152"/>
      <c r="F29" s="152"/>
      <c r="G29" s="152"/>
      <c r="H29" s="152"/>
      <c r="I29" s="152"/>
      <c r="J29" s="152"/>
      <c r="K29" s="152"/>
      <c r="L29" s="152"/>
      <c r="M29" s="152"/>
      <c r="N29" s="153"/>
      <c r="O29" s="56"/>
      <c r="P29" s="130" t="s">
        <v>295</v>
      </c>
      <c r="Q29" s="131" t="s">
        <v>283</v>
      </c>
      <c r="R29" s="132"/>
    </row>
    <row r="30" spans="1:18" s="57" customFormat="1" ht="15.75" thickBot="1" x14ac:dyDescent="0.3">
      <c r="A30" s="262" t="s">
        <v>194</v>
      </c>
      <c r="B30" s="285" t="s">
        <v>111</v>
      </c>
      <c r="C30" s="274" t="s">
        <v>18</v>
      </c>
      <c r="D30" s="271">
        <f>+D27</f>
        <v>211.25</v>
      </c>
      <c r="E30" s="83">
        <v>0.2</v>
      </c>
      <c r="F30" s="83">
        <v>0.1</v>
      </c>
      <c r="G30" s="83">
        <v>0</v>
      </c>
      <c r="H30" s="83">
        <v>0</v>
      </c>
      <c r="I30" s="83">
        <f t="shared" si="0"/>
        <v>0.30000000000000004</v>
      </c>
      <c r="J30" s="83">
        <f t="shared" si="1"/>
        <v>42.25</v>
      </c>
      <c r="K30" s="83">
        <f t="shared" si="2"/>
        <v>21.125</v>
      </c>
      <c r="L30" s="83">
        <f t="shared" si="3"/>
        <v>0</v>
      </c>
      <c r="M30" s="83">
        <f t="shared" si="4"/>
        <v>0</v>
      </c>
      <c r="N30" s="84">
        <f t="shared" si="5"/>
        <v>63.375</v>
      </c>
      <c r="O30" s="56"/>
      <c r="P30" s="179" t="s">
        <v>291</v>
      </c>
      <c r="Q30" s="143" t="s">
        <v>290</v>
      </c>
      <c r="R30" s="127"/>
    </row>
    <row r="31" spans="1:18" s="57" customFormat="1" ht="15.75" thickBot="1" x14ac:dyDescent="0.3">
      <c r="A31" s="263"/>
      <c r="B31" s="286"/>
      <c r="C31" s="275"/>
      <c r="D31" s="272"/>
      <c r="E31" s="83"/>
      <c r="F31" s="83"/>
      <c r="G31" s="83"/>
      <c r="H31" s="83"/>
      <c r="I31" s="83"/>
      <c r="J31" s="83"/>
      <c r="K31" s="83"/>
      <c r="L31" s="83"/>
      <c r="M31" s="83"/>
      <c r="N31" s="83"/>
      <c r="O31" s="56"/>
      <c r="P31" s="128" t="s">
        <v>292</v>
      </c>
      <c r="Q31" s="119" t="s">
        <v>294</v>
      </c>
      <c r="R31" s="129"/>
    </row>
    <row r="32" spans="1:18" s="57" customFormat="1" ht="15.75" thickBot="1" x14ac:dyDescent="0.3">
      <c r="A32" s="263"/>
      <c r="B32" s="286"/>
      <c r="C32" s="275"/>
      <c r="D32" s="272"/>
      <c r="E32" s="83"/>
      <c r="F32" s="83"/>
      <c r="G32" s="83"/>
      <c r="H32" s="83"/>
      <c r="I32" s="83"/>
      <c r="J32" s="83"/>
      <c r="K32" s="83"/>
      <c r="L32" s="83"/>
      <c r="M32" s="83"/>
      <c r="N32" s="83"/>
      <c r="O32" s="56"/>
      <c r="P32" s="128" t="s">
        <v>293</v>
      </c>
      <c r="Q32" s="119" t="s">
        <v>294</v>
      </c>
      <c r="R32" s="129"/>
    </row>
    <row r="33" spans="1:18" s="57" customFormat="1" ht="15.75" thickBot="1" x14ac:dyDescent="0.3">
      <c r="A33" s="264"/>
      <c r="B33" s="289"/>
      <c r="C33" s="309"/>
      <c r="D33" s="273"/>
      <c r="E33" s="83"/>
      <c r="F33" s="83"/>
      <c r="G33" s="83"/>
      <c r="H33" s="83"/>
      <c r="I33" s="83"/>
      <c r="J33" s="83"/>
      <c r="K33" s="83"/>
      <c r="L33" s="83"/>
      <c r="M33" s="83"/>
      <c r="N33" s="83"/>
      <c r="O33" s="56"/>
      <c r="P33" s="130" t="s">
        <v>296</v>
      </c>
      <c r="Q33" s="131" t="s">
        <v>289</v>
      </c>
      <c r="R33" s="132"/>
    </row>
    <row r="34" spans="1:18" ht="15.75" thickBot="1" x14ac:dyDescent="0.3">
      <c r="A34" s="5" t="s">
        <v>195</v>
      </c>
      <c r="B34" s="354" t="s">
        <v>38</v>
      </c>
      <c r="C34" s="346"/>
      <c r="D34" s="346"/>
      <c r="E34" s="346"/>
      <c r="F34" s="346"/>
      <c r="G34" s="346"/>
      <c r="H34" s="346"/>
      <c r="I34" s="346"/>
      <c r="J34" s="346"/>
      <c r="K34" s="346"/>
      <c r="L34" s="346"/>
      <c r="M34" s="346"/>
      <c r="N34" s="346">
        <f>SUM(N35:N52)</f>
        <v>2719.91</v>
      </c>
      <c r="O34" s="346" t="e">
        <f>+N34/#REF!</f>
        <v>#REF!</v>
      </c>
      <c r="P34" s="346"/>
      <c r="Q34" s="346"/>
      <c r="R34" s="347"/>
    </row>
    <row r="35" spans="1:18" s="57" customFormat="1" ht="31.5" customHeight="1" x14ac:dyDescent="0.25">
      <c r="A35" s="262" t="s">
        <v>196</v>
      </c>
      <c r="B35" s="285" t="s">
        <v>265</v>
      </c>
      <c r="C35" s="268" t="s">
        <v>18</v>
      </c>
      <c r="D35" s="271">
        <f>+Wood!Q12</f>
        <v>475.33333333333331</v>
      </c>
      <c r="E35" s="70">
        <v>0.5</v>
      </c>
      <c r="F35" s="70">
        <v>1.9</v>
      </c>
      <c r="G35" s="70">
        <v>0</v>
      </c>
      <c r="H35" s="70">
        <v>0</v>
      </c>
      <c r="I35" s="70">
        <f t="shared" ref="I35:I52" si="6">+E35+F35+G35+H35</f>
        <v>2.4</v>
      </c>
      <c r="J35" s="70">
        <f t="shared" ref="J35:J52" si="7">+E35*D35</f>
        <v>237.66666666666666</v>
      </c>
      <c r="K35" s="70">
        <f t="shared" ref="K35:K52" si="8">+F35*D35</f>
        <v>903.13333333333321</v>
      </c>
      <c r="L35" s="70">
        <f t="shared" ref="L35:L52" si="9">+G35*D35</f>
        <v>0</v>
      </c>
      <c r="M35" s="70">
        <f t="shared" ref="M35:M52" si="10">+H35*D35</f>
        <v>0</v>
      </c>
      <c r="N35" s="78">
        <f t="shared" si="5"/>
        <v>1140.8</v>
      </c>
      <c r="O35" s="56"/>
      <c r="P35" s="185" t="s">
        <v>284</v>
      </c>
      <c r="Q35" s="180" t="s">
        <v>283</v>
      </c>
      <c r="R35" s="181"/>
    </row>
    <row r="36" spans="1:18" s="57" customFormat="1" ht="15.75" thickBot="1" x14ac:dyDescent="0.3">
      <c r="A36" s="278"/>
      <c r="B36" s="287"/>
      <c r="C36" s="288"/>
      <c r="D36" s="279"/>
      <c r="E36" s="106"/>
      <c r="F36" s="106"/>
      <c r="G36" s="106"/>
      <c r="H36" s="106"/>
      <c r="I36" s="106"/>
      <c r="J36" s="106"/>
      <c r="K36" s="106"/>
      <c r="L36" s="106"/>
      <c r="M36" s="106"/>
      <c r="N36" s="108"/>
      <c r="O36" s="56"/>
      <c r="P36" s="186" t="s">
        <v>286</v>
      </c>
      <c r="Q36" s="182" t="s">
        <v>287</v>
      </c>
      <c r="R36" s="183"/>
    </row>
    <row r="37" spans="1:18" s="57" customFormat="1" ht="45.75" thickBot="1" x14ac:dyDescent="0.3">
      <c r="A37" s="158" t="s">
        <v>197</v>
      </c>
      <c r="B37" s="159" t="s">
        <v>266</v>
      </c>
      <c r="C37" s="160" t="s">
        <v>18</v>
      </c>
      <c r="D37" s="212">
        <f>+Wood!Q12</f>
        <v>475.33333333333331</v>
      </c>
      <c r="E37" s="75">
        <v>0.2</v>
      </c>
      <c r="F37" s="75">
        <v>0.1</v>
      </c>
      <c r="G37" s="75">
        <v>0</v>
      </c>
      <c r="H37" s="75">
        <v>0</v>
      </c>
      <c r="I37" s="75">
        <f t="shared" si="6"/>
        <v>0.30000000000000004</v>
      </c>
      <c r="J37" s="75">
        <f t="shared" si="7"/>
        <v>95.066666666666663</v>
      </c>
      <c r="K37" s="75">
        <f t="shared" si="8"/>
        <v>47.533333333333331</v>
      </c>
      <c r="L37" s="75">
        <f t="shared" si="9"/>
        <v>0</v>
      </c>
      <c r="M37" s="75">
        <f t="shared" si="10"/>
        <v>0</v>
      </c>
      <c r="N37" s="86">
        <f t="shared" si="5"/>
        <v>142.6</v>
      </c>
      <c r="O37" s="56"/>
      <c r="P37" s="188" t="s">
        <v>288</v>
      </c>
      <c r="Q37" s="187" t="s">
        <v>289</v>
      </c>
      <c r="R37" s="164"/>
    </row>
    <row r="38" spans="1:18" s="57" customFormat="1" x14ac:dyDescent="0.25">
      <c r="A38" s="262" t="s">
        <v>198</v>
      </c>
      <c r="B38" s="285" t="s">
        <v>55</v>
      </c>
      <c r="C38" s="274" t="s">
        <v>15</v>
      </c>
      <c r="D38" s="271">
        <v>1</v>
      </c>
      <c r="E38" s="75">
        <v>45</v>
      </c>
      <c r="F38" s="75">
        <v>120</v>
      </c>
      <c r="G38" s="75">
        <v>0</v>
      </c>
      <c r="H38" s="75">
        <v>0</v>
      </c>
      <c r="I38" s="75">
        <f t="shared" si="6"/>
        <v>165</v>
      </c>
      <c r="J38" s="75">
        <f t="shared" si="7"/>
        <v>45</v>
      </c>
      <c r="K38" s="75">
        <f t="shared" si="8"/>
        <v>120</v>
      </c>
      <c r="L38" s="75">
        <f t="shared" si="9"/>
        <v>0</v>
      </c>
      <c r="M38" s="75">
        <f t="shared" si="10"/>
        <v>0</v>
      </c>
      <c r="N38" s="86">
        <f t="shared" si="5"/>
        <v>165</v>
      </c>
      <c r="O38" s="56"/>
      <c r="P38" s="125" t="s">
        <v>297</v>
      </c>
      <c r="Q38" s="180" t="s">
        <v>289</v>
      </c>
      <c r="R38" s="127"/>
    </row>
    <row r="39" spans="1:18" s="57" customFormat="1" x14ac:dyDescent="0.25">
      <c r="A39" s="263"/>
      <c r="B39" s="286"/>
      <c r="C39" s="275"/>
      <c r="D39" s="272"/>
      <c r="E39" s="75"/>
      <c r="F39" s="75"/>
      <c r="G39" s="75"/>
      <c r="H39" s="75"/>
      <c r="I39" s="75"/>
      <c r="J39" s="75"/>
      <c r="K39" s="75"/>
      <c r="L39" s="75"/>
      <c r="M39" s="75"/>
      <c r="N39" s="86"/>
      <c r="O39" s="56"/>
      <c r="P39" s="199" t="s">
        <v>298</v>
      </c>
      <c r="Q39" s="137" t="s">
        <v>289</v>
      </c>
      <c r="R39" s="129"/>
    </row>
    <row r="40" spans="1:18" s="57" customFormat="1" x14ac:dyDescent="0.25">
      <c r="A40" s="263"/>
      <c r="B40" s="286"/>
      <c r="C40" s="275"/>
      <c r="D40" s="272"/>
      <c r="E40" s="75"/>
      <c r="F40" s="75"/>
      <c r="G40" s="75"/>
      <c r="H40" s="75"/>
      <c r="I40" s="75"/>
      <c r="J40" s="75"/>
      <c r="K40" s="75"/>
      <c r="L40" s="75"/>
      <c r="M40" s="75"/>
      <c r="N40" s="86"/>
      <c r="O40" s="56"/>
      <c r="P40" s="199" t="s">
        <v>299</v>
      </c>
      <c r="Q40" s="137" t="s">
        <v>289</v>
      </c>
      <c r="R40" s="129"/>
    </row>
    <row r="41" spans="1:18" s="57" customFormat="1" x14ac:dyDescent="0.25">
      <c r="A41" s="263"/>
      <c r="B41" s="286"/>
      <c r="C41" s="275"/>
      <c r="D41" s="272"/>
      <c r="E41" s="75"/>
      <c r="F41" s="75"/>
      <c r="G41" s="75"/>
      <c r="H41" s="75"/>
      <c r="I41" s="75"/>
      <c r="J41" s="75"/>
      <c r="K41" s="75"/>
      <c r="L41" s="75"/>
      <c r="M41" s="75"/>
      <c r="N41" s="86"/>
      <c r="O41" s="56"/>
      <c r="P41" s="199" t="s">
        <v>300</v>
      </c>
      <c r="Q41" s="137" t="s">
        <v>289</v>
      </c>
      <c r="R41" s="129"/>
    </row>
    <row r="42" spans="1:18" s="57" customFormat="1" ht="15.75" thickBot="1" x14ac:dyDescent="0.3">
      <c r="A42" s="264"/>
      <c r="B42" s="289"/>
      <c r="C42" s="309"/>
      <c r="D42" s="273"/>
      <c r="E42" s="75"/>
      <c r="F42" s="75"/>
      <c r="G42" s="75"/>
      <c r="H42" s="75"/>
      <c r="I42" s="75"/>
      <c r="J42" s="75"/>
      <c r="K42" s="75"/>
      <c r="L42" s="75"/>
      <c r="M42" s="75"/>
      <c r="N42" s="86"/>
      <c r="O42" s="56"/>
      <c r="P42" s="200" t="s">
        <v>301</v>
      </c>
      <c r="Q42" s="182" t="s">
        <v>289</v>
      </c>
      <c r="R42" s="132"/>
    </row>
    <row r="43" spans="1:18" s="57" customFormat="1" x14ac:dyDescent="0.25">
      <c r="A43" s="262" t="s">
        <v>199</v>
      </c>
      <c r="B43" s="285" t="s">
        <v>267</v>
      </c>
      <c r="C43" s="268" t="s">
        <v>13</v>
      </c>
      <c r="D43" s="271">
        <v>16.22</v>
      </c>
      <c r="E43" s="75">
        <v>5.5</v>
      </c>
      <c r="F43" s="75">
        <v>27.5</v>
      </c>
      <c r="G43" s="75">
        <v>0</v>
      </c>
      <c r="H43" s="75">
        <v>0</v>
      </c>
      <c r="I43" s="75">
        <f t="shared" si="6"/>
        <v>33</v>
      </c>
      <c r="J43" s="75">
        <f t="shared" si="7"/>
        <v>89.21</v>
      </c>
      <c r="K43" s="75">
        <f t="shared" si="8"/>
        <v>446.04999999999995</v>
      </c>
      <c r="L43" s="75">
        <f t="shared" si="9"/>
        <v>0</v>
      </c>
      <c r="M43" s="75">
        <f t="shared" si="10"/>
        <v>0</v>
      </c>
      <c r="N43" s="86">
        <f t="shared" si="5"/>
        <v>535.26</v>
      </c>
      <c r="O43" s="56"/>
      <c r="P43" s="185" t="s">
        <v>302</v>
      </c>
      <c r="Q43" s="180" t="s">
        <v>289</v>
      </c>
      <c r="R43" s="127"/>
    </row>
    <row r="44" spans="1:18" s="57" customFormat="1" x14ac:dyDescent="0.25">
      <c r="A44" s="263"/>
      <c r="B44" s="286"/>
      <c r="C44" s="269"/>
      <c r="D44" s="272"/>
      <c r="E44" s="75"/>
      <c r="F44" s="75"/>
      <c r="G44" s="75"/>
      <c r="H44" s="75"/>
      <c r="I44" s="75"/>
      <c r="J44" s="75"/>
      <c r="K44" s="75"/>
      <c r="L44" s="75"/>
      <c r="M44" s="75"/>
      <c r="N44" s="86"/>
      <c r="O44" s="56"/>
      <c r="P44" s="199" t="s">
        <v>303</v>
      </c>
      <c r="Q44" s="137" t="s">
        <v>289</v>
      </c>
      <c r="R44" s="129"/>
    </row>
    <row r="45" spans="1:18" s="57" customFormat="1" ht="15.75" thickBot="1" x14ac:dyDescent="0.3">
      <c r="A45" s="264"/>
      <c r="B45" s="289"/>
      <c r="C45" s="270"/>
      <c r="D45" s="273"/>
      <c r="E45" s="75"/>
      <c r="F45" s="75"/>
      <c r="G45" s="75"/>
      <c r="H45" s="75"/>
      <c r="I45" s="75"/>
      <c r="J45" s="75"/>
      <c r="K45" s="75"/>
      <c r="L45" s="75"/>
      <c r="M45" s="75"/>
      <c r="N45" s="86"/>
      <c r="O45" s="56"/>
      <c r="P45" s="200" t="s">
        <v>304</v>
      </c>
      <c r="Q45" s="182" t="s">
        <v>289</v>
      </c>
      <c r="R45" s="132"/>
    </row>
    <row r="46" spans="1:18" s="57" customFormat="1" x14ac:dyDescent="0.25">
      <c r="A46" s="262" t="s">
        <v>200</v>
      </c>
      <c r="B46" s="285" t="s">
        <v>268</v>
      </c>
      <c r="C46" s="268" t="s">
        <v>13</v>
      </c>
      <c r="D46" s="271">
        <v>16.22</v>
      </c>
      <c r="E46" s="75">
        <v>6</v>
      </c>
      <c r="F46" s="75">
        <v>19</v>
      </c>
      <c r="G46" s="75">
        <v>0</v>
      </c>
      <c r="H46" s="75">
        <v>0</v>
      </c>
      <c r="I46" s="75">
        <f t="shared" si="6"/>
        <v>25</v>
      </c>
      <c r="J46" s="75">
        <f t="shared" si="7"/>
        <v>97.32</v>
      </c>
      <c r="K46" s="75">
        <f t="shared" si="8"/>
        <v>308.17999999999995</v>
      </c>
      <c r="L46" s="75">
        <f t="shared" si="9"/>
        <v>0</v>
      </c>
      <c r="M46" s="75">
        <f t="shared" si="10"/>
        <v>0</v>
      </c>
      <c r="N46" s="86">
        <f t="shared" si="5"/>
        <v>405.49999999999994</v>
      </c>
      <c r="O46" s="56"/>
      <c r="P46" s="225" t="s">
        <v>306</v>
      </c>
      <c r="Q46" s="180" t="s">
        <v>305</v>
      </c>
      <c r="R46" s="127"/>
    </row>
    <row r="47" spans="1:18" s="57" customFormat="1" x14ac:dyDescent="0.25">
      <c r="A47" s="263"/>
      <c r="B47" s="286"/>
      <c r="C47" s="269"/>
      <c r="D47" s="272"/>
      <c r="E47" s="152"/>
      <c r="F47" s="152"/>
      <c r="G47" s="152"/>
      <c r="H47" s="152"/>
      <c r="I47" s="152"/>
      <c r="J47" s="152"/>
      <c r="K47" s="152"/>
      <c r="L47" s="152"/>
      <c r="M47" s="152"/>
      <c r="N47" s="153"/>
      <c r="O47" s="56"/>
      <c r="P47" s="199" t="s">
        <v>307</v>
      </c>
      <c r="Q47" s="137" t="s">
        <v>290</v>
      </c>
      <c r="R47" s="129"/>
    </row>
    <row r="48" spans="1:18" s="57" customFormat="1" x14ac:dyDescent="0.25">
      <c r="A48" s="263"/>
      <c r="B48" s="286"/>
      <c r="C48" s="269"/>
      <c r="D48" s="272"/>
      <c r="E48" s="152"/>
      <c r="F48" s="152"/>
      <c r="G48" s="152"/>
      <c r="H48" s="152"/>
      <c r="I48" s="152"/>
      <c r="J48" s="152"/>
      <c r="K48" s="152"/>
      <c r="L48" s="152"/>
      <c r="M48" s="152"/>
      <c r="N48" s="153"/>
      <c r="O48" s="56"/>
      <c r="P48" s="199" t="s">
        <v>308</v>
      </c>
      <c r="Q48" s="137" t="s">
        <v>290</v>
      </c>
      <c r="R48" s="129"/>
    </row>
    <row r="49" spans="1:18" s="57" customFormat="1" x14ac:dyDescent="0.25">
      <c r="A49" s="263"/>
      <c r="B49" s="286"/>
      <c r="C49" s="269"/>
      <c r="D49" s="272"/>
      <c r="E49" s="152"/>
      <c r="F49" s="152"/>
      <c r="G49" s="152"/>
      <c r="H49" s="152"/>
      <c r="I49" s="152"/>
      <c r="J49" s="152"/>
      <c r="K49" s="152"/>
      <c r="L49" s="152"/>
      <c r="M49" s="152"/>
      <c r="N49" s="153"/>
      <c r="O49" s="56"/>
      <c r="P49" s="226" t="s">
        <v>309</v>
      </c>
      <c r="Q49" s="137" t="s">
        <v>290</v>
      </c>
      <c r="R49" s="129"/>
    </row>
    <row r="50" spans="1:18" s="57" customFormat="1" x14ac:dyDescent="0.25">
      <c r="A50" s="263"/>
      <c r="B50" s="286"/>
      <c r="C50" s="269"/>
      <c r="D50" s="272"/>
      <c r="E50" s="152"/>
      <c r="F50" s="152"/>
      <c r="G50" s="152"/>
      <c r="H50" s="152"/>
      <c r="I50" s="152"/>
      <c r="J50" s="152"/>
      <c r="K50" s="152"/>
      <c r="L50" s="152"/>
      <c r="M50" s="152"/>
      <c r="N50" s="153"/>
      <c r="O50" s="56"/>
      <c r="P50" s="201" t="s">
        <v>310</v>
      </c>
      <c r="Q50" s="154" t="s">
        <v>289</v>
      </c>
      <c r="R50" s="194"/>
    </row>
    <row r="51" spans="1:18" s="57" customFormat="1" ht="15.75" thickBot="1" x14ac:dyDescent="0.3">
      <c r="A51" s="264"/>
      <c r="B51" s="289"/>
      <c r="C51" s="270"/>
      <c r="D51" s="273"/>
      <c r="E51" s="152"/>
      <c r="F51" s="152"/>
      <c r="G51" s="152"/>
      <c r="H51" s="152"/>
      <c r="I51" s="152"/>
      <c r="J51" s="152"/>
      <c r="K51" s="152"/>
      <c r="L51" s="152"/>
      <c r="M51" s="152"/>
      <c r="N51" s="153"/>
      <c r="O51" s="56"/>
      <c r="P51" s="200" t="s">
        <v>311</v>
      </c>
      <c r="Q51" s="182" t="s">
        <v>283</v>
      </c>
      <c r="R51" s="132"/>
    </row>
    <row r="52" spans="1:18" s="57" customFormat="1" ht="15.75" thickBot="1" x14ac:dyDescent="0.3">
      <c r="A52" s="262" t="s">
        <v>201</v>
      </c>
      <c r="B52" s="285" t="s">
        <v>269</v>
      </c>
      <c r="C52" s="268" t="s">
        <v>13</v>
      </c>
      <c r="D52" s="271">
        <v>7.35</v>
      </c>
      <c r="E52" s="83">
        <v>15</v>
      </c>
      <c r="F52" s="83">
        <v>30</v>
      </c>
      <c r="G52" s="83">
        <v>0</v>
      </c>
      <c r="H52" s="83">
        <v>0</v>
      </c>
      <c r="I52" s="83">
        <f t="shared" si="6"/>
        <v>45</v>
      </c>
      <c r="J52" s="83">
        <f t="shared" si="7"/>
        <v>110.25</v>
      </c>
      <c r="K52" s="83">
        <f t="shared" si="8"/>
        <v>220.5</v>
      </c>
      <c r="L52" s="83">
        <f t="shared" si="9"/>
        <v>0</v>
      </c>
      <c r="M52" s="83">
        <f t="shared" si="10"/>
        <v>0</v>
      </c>
      <c r="N52" s="84">
        <f t="shared" si="5"/>
        <v>330.75</v>
      </c>
      <c r="O52" s="56"/>
      <c r="P52" s="203" t="s">
        <v>314</v>
      </c>
      <c r="Q52" s="180" t="s">
        <v>289</v>
      </c>
      <c r="R52" s="127"/>
    </row>
    <row r="53" spans="1:18" s="57" customFormat="1" ht="15.75" thickBot="1" x14ac:dyDescent="0.3">
      <c r="A53" s="263"/>
      <c r="B53" s="286"/>
      <c r="C53" s="269"/>
      <c r="D53" s="272"/>
      <c r="E53" s="83"/>
      <c r="F53" s="83"/>
      <c r="G53" s="83"/>
      <c r="H53" s="83"/>
      <c r="I53" s="83"/>
      <c r="J53" s="83"/>
      <c r="K53" s="83"/>
      <c r="L53" s="83"/>
      <c r="M53" s="83"/>
      <c r="N53" s="83"/>
      <c r="O53" s="56"/>
      <c r="P53" s="204" t="s">
        <v>313</v>
      </c>
      <c r="Q53" s="137" t="s">
        <v>289</v>
      </c>
      <c r="R53" s="129"/>
    </row>
    <row r="54" spans="1:18" s="57" customFormat="1" ht="15.75" thickBot="1" x14ac:dyDescent="0.3">
      <c r="A54" s="263"/>
      <c r="B54" s="286"/>
      <c r="C54" s="269"/>
      <c r="D54" s="272"/>
      <c r="E54" s="83"/>
      <c r="F54" s="83"/>
      <c r="G54" s="83"/>
      <c r="H54" s="83"/>
      <c r="I54" s="83"/>
      <c r="J54" s="83"/>
      <c r="K54" s="83"/>
      <c r="L54" s="83"/>
      <c r="M54" s="83"/>
      <c r="N54" s="83"/>
      <c r="O54" s="56"/>
      <c r="P54" s="199" t="s">
        <v>312</v>
      </c>
      <c r="Q54" s="137" t="s">
        <v>283</v>
      </c>
      <c r="R54" s="129"/>
    </row>
    <row r="55" spans="1:18" s="57" customFormat="1" ht="15.75" thickBot="1" x14ac:dyDescent="0.3">
      <c r="A55" s="263"/>
      <c r="B55" s="286"/>
      <c r="C55" s="269"/>
      <c r="D55" s="272"/>
      <c r="E55" s="83"/>
      <c r="F55" s="83"/>
      <c r="G55" s="83"/>
      <c r="H55" s="83"/>
      <c r="I55" s="83"/>
      <c r="J55" s="83"/>
      <c r="K55" s="83"/>
      <c r="L55" s="83"/>
      <c r="M55" s="83"/>
      <c r="N55" s="83"/>
      <c r="O55" s="56"/>
      <c r="P55" s="199" t="s">
        <v>286</v>
      </c>
      <c r="Q55" s="137" t="s">
        <v>287</v>
      </c>
      <c r="R55" s="129"/>
    </row>
    <row r="56" spans="1:18" s="57" customFormat="1" ht="15.75" thickBot="1" x14ac:dyDescent="0.3">
      <c r="A56" s="264"/>
      <c r="B56" s="289"/>
      <c r="C56" s="270"/>
      <c r="D56" s="273"/>
      <c r="E56" s="83"/>
      <c r="F56" s="83"/>
      <c r="G56" s="83"/>
      <c r="H56" s="83"/>
      <c r="I56" s="83"/>
      <c r="J56" s="83"/>
      <c r="K56" s="83"/>
      <c r="L56" s="83"/>
      <c r="M56" s="83"/>
      <c r="N56" s="83"/>
      <c r="O56" s="56"/>
      <c r="P56" s="205" t="s">
        <v>315</v>
      </c>
      <c r="Q56" s="182" t="s">
        <v>289</v>
      </c>
      <c r="R56" s="132"/>
    </row>
    <row r="57" spans="1:18" ht="15.75" thickBot="1" x14ac:dyDescent="0.3">
      <c r="A57" s="5" t="s">
        <v>202</v>
      </c>
      <c r="B57" s="354" t="s">
        <v>85</v>
      </c>
      <c r="C57" s="346"/>
      <c r="D57" s="346"/>
      <c r="E57" s="346"/>
      <c r="F57" s="346"/>
      <c r="G57" s="346"/>
      <c r="H57" s="346"/>
      <c r="I57" s="346"/>
      <c r="J57" s="346"/>
      <c r="K57" s="346"/>
      <c r="L57" s="346"/>
      <c r="M57" s="346"/>
      <c r="N57" s="346">
        <f>+SUM(N58:N63)</f>
        <v>1166.4875</v>
      </c>
      <c r="O57" s="346" t="e">
        <f>+N57/#REF!</f>
        <v>#REF!</v>
      </c>
      <c r="P57" s="346"/>
      <c r="Q57" s="346"/>
      <c r="R57" s="347"/>
    </row>
    <row r="58" spans="1:18" s="57" customFormat="1" x14ac:dyDescent="0.25">
      <c r="A58" s="262" t="s">
        <v>203</v>
      </c>
      <c r="B58" s="285" t="s">
        <v>270</v>
      </c>
      <c r="C58" s="268" t="s">
        <v>18</v>
      </c>
      <c r="D58" s="271">
        <f>+Wood!Q25</f>
        <v>273.375</v>
      </c>
      <c r="E58" s="70">
        <v>0.5</v>
      </c>
      <c r="F58" s="70">
        <v>1.9</v>
      </c>
      <c r="G58" s="70">
        <v>0</v>
      </c>
      <c r="H58" s="70">
        <v>0</v>
      </c>
      <c r="I58" s="70">
        <f t="shared" ref="I58:I63" si="11">+E58+F58+G58+H58</f>
        <v>2.4</v>
      </c>
      <c r="J58" s="70">
        <f t="shared" ref="J58:J63" si="12">+E58*D58</f>
        <v>136.6875</v>
      </c>
      <c r="K58" s="70">
        <f t="shared" ref="K58:K63" si="13">+F58*D58</f>
        <v>519.41250000000002</v>
      </c>
      <c r="L58" s="70">
        <f t="shared" ref="L58:L63" si="14">+G58*D58</f>
        <v>0</v>
      </c>
      <c r="M58" s="70">
        <f t="shared" ref="M58:M63" si="15">+H58*D58</f>
        <v>0</v>
      </c>
      <c r="N58" s="78">
        <f t="shared" si="5"/>
        <v>656.1</v>
      </c>
      <c r="O58" s="56"/>
      <c r="P58" s="185" t="s">
        <v>284</v>
      </c>
      <c r="Q58" s="180" t="s">
        <v>283</v>
      </c>
      <c r="R58" s="181"/>
    </row>
    <row r="59" spans="1:18" s="57" customFormat="1" ht="15.75" thickBot="1" x14ac:dyDescent="0.3">
      <c r="A59" s="264"/>
      <c r="B59" s="289"/>
      <c r="C59" s="270"/>
      <c r="D59" s="273"/>
      <c r="E59" s="106"/>
      <c r="F59" s="106"/>
      <c r="G59" s="106"/>
      <c r="H59" s="106"/>
      <c r="I59" s="106"/>
      <c r="J59" s="106"/>
      <c r="K59" s="106"/>
      <c r="L59" s="106"/>
      <c r="M59" s="106"/>
      <c r="N59" s="108"/>
      <c r="O59" s="56"/>
      <c r="P59" s="186" t="s">
        <v>286</v>
      </c>
      <c r="Q59" s="182" t="s">
        <v>287</v>
      </c>
      <c r="R59" s="183"/>
    </row>
    <row r="60" spans="1:18" s="57" customFormat="1" x14ac:dyDescent="0.25">
      <c r="A60" s="262" t="s">
        <v>204</v>
      </c>
      <c r="B60" s="285" t="s">
        <v>70</v>
      </c>
      <c r="C60" s="268" t="s">
        <v>18</v>
      </c>
      <c r="D60" s="271">
        <f>+Wood!Q28</f>
        <v>101.25</v>
      </c>
      <c r="E60" s="75">
        <v>0.5</v>
      </c>
      <c r="F60" s="75">
        <v>1.9</v>
      </c>
      <c r="G60" s="75">
        <v>0</v>
      </c>
      <c r="H60" s="75">
        <v>0</v>
      </c>
      <c r="I60" s="75">
        <f t="shared" si="11"/>
        <v>2.4</v>
      </c>
      <c r="J60" s="75">
        <f t="shared" si="12"/>
        <v>50.625</v>
      </c>
      <c r="K60" s="75">
        <f t="shared" si="13"/>
        <v>192.375</v>
      </c>
      <c r="L60" s="75">
        <f t="shared" si="14"/>
        <v>0</v>
      </c>
      <c r="M60" s="75">
        <f t="shared" si="15"/>
        <v>0</v>
      </c>
      <c r="N60" s="86">
        <f t="shared" si="5"/>
        <v>243</v>
      </c>
      <c r="O60" s="56"/>
      <c r="P60" s="185" t="s">
        <v>284</v>
      </c>
      <c r="Q60" s="180" t="s">
        <v>283</v>
      </c>
      <c r="R60" s="181"/>
    </row>
    <row r="61" spans="1:18" s="57" customFormat="1" ht="15.75" thickBot="1" x14ac:dyDescent="0.3">
      <c r="A61" s="264"/>
      <c r="B61" s="289"/>
      <c r="C61" s="270"/>
      <c r="D61" s="273"/>
      <c r="E61" s="75"/>
      <c r="F61" s="75"/>
      <c r="G61" s="75"/>
      <c r="H61" s="75"/>
      <c r="I61" s="75"/>
      <c r="J61" s="75"/>
      <c r="K61" s="75"/>
      <c r="L61" s="75"/>
      <c r="M61" s="75"/>
      <c r="N61" s="86"/>
      <c r="O61" s="56"/>
      <c r="P61" s="186" t="s">
        <v>286</v>
      </c>
      <c r="Q61" s="182" t="s">
        <v>287</v>
      </c>
      <c r="R61" s="183"/>
    </row>
    <row r="62" spans="1:18" s="57" customFormat="1" ht="15.75" thickBot="1" x14ac:dyDescent="0.3">
      <c r="A62" s="170" t="s">
        <v>205</v>
      </c>
      <c r="B62" s="171" t="s">
        <v>271</v>
      </c>
      <c r="C62" s="213" t="s">
        <v>18</v>
      </c>
      <c r="D62" s="214">
        <f>+D58+D60</f>
        <v>374.625</v>
      </c>
      <c r="E62" s="75">
        <v>0.2</v>
      </c>
      <c r="F62" s="75">
        <v>0.1</v>
      </c>
      <c r="G62" s="75">
        <v>0</v>
      </c>
      <c r="H62" s="75">
        <v>0</v>
      </c>
      <c r="I62" s="75">
        <f t="shared" si="11"/>
        <v>0.30000000000000004</v>
      </c>
      <c r="J62" s="75">
        <f t="shared" si="12"/>
        <v>74.924999999999997</v>
      </c>
      <c r="K62" s="75">
        <f t="shared" si="13"/>
        <v>37.462499999999999</v>
      </c>
      <c r="L62" s="75">
        <f t="shared" si="14"/>
        <v>0</v>
      </c>
      <c r="M62" s="75">
        <f t="shared" si="15"/>
        <v>0</v>
      </c>
      <c r="N62" s="86">
        <f t="shared" si="5"/>
        <v>112.38749999999999</v>
      </c>
      <c r="O62" s="56"/>
      <c r="P62" s="169"/>
      <c r="Q62" s="163"/>
      <c r="R62" s="164"/>
    </row>
    <row r="63" spans="1:18" s="57" customFormat="1" ht="15.75" thickBot="1" x14ac:dyDescent="0.3">
      <c r="A63" s="262" t="s">
        <v>206</v>
      </c>
      <c r="B63" s="285" t="s">
        <v>272</v>
      </c>
      <c r="C63" s="274" t="s">
        <v>15</v>
      </c>
      <c r="D63" s="271">
        <v>1</v>
      </c>
      <c r="E63" s="83">
        <v>45</v>
      </c>
      <c r="F63" s="83">
        <v>110</v>
      </c>
      <c r="G63" s="83">
        <v>0</v>
      </c>
      <c r="H63" s="83">
        <v>0</v>
      </c>
      <c r="I63" s="83">
        <f t="shared" si="11"/>
        <v>155</v>
      </c>
      <c r="J63" s="83">
        <f t="shared" si="12"/>
        <v>45</v>
      </c>
      <c r="K63" s="83">
        <f t="shared" si="13"/>
        <v>110</v>
      </c>
      <c r="L63" s="83">
        <f t="shared" si="14"/>
        <v>0</v>
      </c>
      <c r="M63" s="83">
        <f t="shared" si="15"/>
        <v>0</v>
      </c>
      <c r="N63" s="84">
        <f t="shared" si="5"/>
        <v>155</v>
      </c>
      <c r="O63" s="56"/>
      <c r="P63" s="255" t="s">
        <v>316</v>
      </c>
      <c r="Q63" s="136" t="s">
        <v>289</v>
      </c>
      <c r="R63" s="157"/>
    </row>
    <row r="64" spans="1:18" s="57" customFormat="1" ht="15.75" thickBot="1" x14ac:dyDescent="0.3">
      <c r="A64" s="263"/>
      <c r="B64" s="286"/>
      <c r="C64" s="275"/>
      <c r="D64" s="272"/>
      <c r="E64" s="83"/>
      <c r="F64" s="83"/>
      <c r="G64" s="83"/>
      <c r="H64" s="83"/>
      <c r="I64" s="83"/>
      <c r="J64" s="83"/>
      <c r="K64" s="83"/>
      <c r="L64" s="83"/>
      <c r="M64" s="83"/>
      <c r="N64" s="83"/>
      <c r="O64" s="56"/>
      <c r="P64" s="216" t="s">
        <v>317</v>
      </c>
      <c r="Q64" s="137" t="s">
        <v>289</v>
      </c>
      <c r="R64" s="129"/>
    </row>
    <row r="65" spans="1:18" s="57" customFormat="1" ht="15.75" thickBot="1" x14ac:dyDescent="0.3">
      <c r="A65" s="263"/>
      <c r="B65" s="286"/>
      <c r="C65" s="275"/>
      <c r="D65" s="272"/>
      <c r="E65" s="83"/>
      <c r="F65" s="83"/>
      <c r="G65" s="83"/>
      <c r="H65" s="83"/>
      <c r="I65" s="83"/>
      <c r="J65" s="83"/>
      <c r="K65" s="83"/>
      <c r="L65" s="83"/>
      <c r="M65" s="83"/>
      <c r="N65" s="83"/>
      <c r="O65" s="56"/>
      <c r="P65" s="216" t="s">
        <v>318</v>
      </c>
      <c r="Q65" s="137" t="s">
        <v>319</v>
      </c>
      <c r="R65" s="129"/>
    </row>
    <row r="66" spans="1:18" s="57" customFormat="1" ht="15.75" thickBot="1" x14ac:dyDescent="0.3">
      <c r="A66" s="263"/>
      <c r="B66" s="286"/>
      <c r="C66" s="275"/>
      <c r="D66" s="272"/>
      <c r="E66" s="83"/>
      <c r="F66" s="83"/>
      <c r="G66" s="83"/>
      <c r="H66" s="83"/>
      <c r="I66" s="83"/>
      <c r="J66" s="83"/>
      <c r="K66" s="83"/>
      <c r="L66" s="83"/>
      <c r="M66" s="83"/>
      <c r="N66" s="83"/>
      <c r="O66" s="56"/>
      <c r="P66" s="216" t="s">
        <v>320</v>
      </c>
      <c r="Q66" s="137" t="s">
        <v>283</v>
      </c>
      <c r="R66" s="129"/>
    </row>
    <row r="67" spans="1:18" s="57" customFormat="1" ht="15.75" thickBot="1" x14ac:dyDescent="0.3">
      <c r="A67" s="263"/>
      <c r="B67" s="286"/>
      <c r="C67" s="275"/>
      <c r="D67" s="272"/>
      <c r="E67" s="83"/>
      <c r="F67" s="83"/>
      <c r="G67" s="83"/>
      <c r="H67" s="83"/>
      <c r="I67" s="83"/>
      <c r="J67" s="83"/>
      <c r="K67" s="83"/>
      <c r="L67" s="83"/>
      <c r="M67" s="83"/>
      <c r="N67" s="83"/>
      <c r="O67" s="56"/>
      <c r="P67" s="216" t="s">
        <v>321</v>
      </c>
      <c r="Q67" s="137" t="s">
        <v>322</v>
      </c>
      <c r="R67" s="129"/>
    </row>
    <row r="68" spans="1:18" s="57" customFormat="1" ht="15.75" thickBot="1" x14ac:dyDescent="0.3">
      <c r="A68" s="263"/>
      <c r="B68" s="286"/>
      <c r="C68" s="275"/>
      <c r="D68" s="272"/>
      <c r="E68" s="83"/>
      <c r="F68" s="83"/>
      <c r="G68" s="83"/>
      <c r="H68" s="83"/>
      <c r="I68" s="83"/>
      <c r="J68" s="83"/>
      <c r="K68" s="83"/>
      <c r="L68" s="83"/>
      <c r="M68" s="83"/>
      <c r="N68" s="83"/>
      <c r="O68" s="56"/>
      <c r="P68" s="199" t="s">
        <v>297</v>
      </c>
      <c r="Q68" s="137" t="s">
        <v>289</v>
      </c>
      <c r="R68" s="129"/>
    </row>
    <row r="69" spans="1:18" s="57" customFormat="1" ht="15.75" thickBot="1" x14ac:dyDescent="0.3">
      <c r="A69" s="263"/>
      <c r="B69" s="286"/>
      <c r="C69" s="275"/>
      <c r="D69" s="272"/>
      <c r="E69" s="83"/>
      <c r="F69" s="83"/>
      <c r="G69" s="83"/>
      <c r="H69" s="83"/>
      <c r="I69" s="83"/>
      <c r="J69" s="83"/>
      <c r="K69" s="83"/>
      <c r="L69" s="83"/>
      <c r="M69" s="83"/>
      <c r="N69" s="83"/>
      <c r="O69" s="56"/>
      <c r="P69" s="199" t="s">
        <v>298</v>
      </c>
      <c r="Q69" s="137" t="s">
        <v>289</v>
      </c>
      <c r="R69" s="129"/>
    </row>
    <row r="70" spans="1:18" s="57" customFormat="1" ht="15.75" thickBot="1" x14ac:dyDescent="0.3">
      <c r="A70" s="264"/>
      <c r="B70" s="289"/>
      <c r="C70" s="309"/>
      <c r="D70" s="273"/>
      <c r="E70" s="83"/>
      <c r="F70" s="83"/>
      <c r="G70" s="83"/>
      <c r="H70" s="83"/>
      <c r="I70" s="83"/>
      <c r="J70" s="83"/>
      <c r="K70" s="83"/>
      <c r="L70" s="83"/>
      <c r="M70" s="83"/>
      <c r="N70" s="83"/>
      <c r="O70" s="56"/>
      <c r="P70" s="200" t="s">
        <v>299</v>
      </c>
      <c r="Q70" s="182" t="s">
        <v>289</v>
      </c>
      <c r="R70" s="132"/>
    </row>
    <row r="71" spans="1:18" ht="15.75" thickBot="1" x14ac:dyDescent="0.3">
      <c r="A71" s="5" t="s">
        <v>207</v>
      </c>
      <c r="B71" s="354" t="s">
        <v>35</v>
      </c>
      <c r="C71" s="346"/>
      <c r="D71" s="346"/>
      <c r="E71" s="346"/>
      <c r="F71" s="346"/>
      <c r="G71" s="346"/>
      <c r="H71" s="346"/>
      <c r="I71" s="346"/>
      <c r="J71" s="346"/>
      <c r="K71" s="346"/>
      <c r="L71" s="346"/>
      <c r="M71" s="346"/>
      <c r="N71" s="346">
        <f>+SUM(N72:N93)</f>
        <v>3704.4592499999999</v>
      </c>
      <c r="O71" s="346" t="e">
        <f>+N71/#REF!</f>
        <v>#REF!</v>
      </c>
      <c r="P71" s="346"/>
      <c r="Q71" s="346"/>
      <c r="R71" s="347"/>
    </row>
    <row r="72" spans="1:18" s="57" customFormat="1" ht="36.75" customHeight="1" x14ac:dyDescent="0.25">
      <c r="A72" s="262" t="s">
        <v>208</v>
      </c>
      <c r="B72" s="285" t="s">
        <v>275</v>
      </c>
      <c r="C72" s="268" t="s">
        <v>18</v>
      </c>
      <c r="D72" s="271">
        <f>+Wood!Q29-Wood!Q35</f>
        <v>340.5</v>
      </c>
      <c r="E72" s="70">
        <v>0.5</v>
      </c>
      <c r="F72" s="70">
        <v>1.9</v>
      </c>
      <c r="G72" s="70">
        <v>0</v>
      </c>
      <c r="H72" s="70">
        <v>0</v>
      </c>
      <c r="I72" s="70">
        <f t="shared" ref="I72:I93" si="16">+E72+F72+G72+H72</f>
        <v>2.4</v>
      </c>
      <c r="J72" s="70">
        <f t="shared" ref="J72:J93" si="17">+E72*D72</f>
        <v>170.25</v>
      </c>
      <c r="K72" s="70">
        <f t="shared" ref="K72:K93" si="18">+F72*D72</f>
        <v>646.94999999999993</v>
      </c>
      <c r="L72" s="70">
        <f t="shared" ref="L72:L93" si="19">+G72*D72</f>
        <v>0</v>
      </c>
      <c r="M72" s="70">
        <f t="shared" ref="M72:M93" si="20">+H72*D72</f>
        <v>0</v>
      </c>
      <c r="N72" s="78">
        <f t="shared" si="5"/>
        <v>817.19999999999993</v>
      </c>
      <c r="O72" s="56"/>
      <c r="P72" s="185" t="s">
        <v>284</v>
      </c>
      <c r="Q72" s="180" t="s">
        <v>283</v>
      </c>
      <c r="R72" s="181"/>
    </row>
    <row r="73" spans="1:18" s="57" customFormat="1" ht="15.75" thickBot="1" x14ac:dyDescent="0.3">
      <c r="A73" s="264"/>
      <c r="B73" s="289"/>
      <c r="C73" s="270"/>
      <c r="D73" s="273"/>
      <c r="E73" s="106"/>
      <c r="F73" s="106"/>
      <c r="G73" s="106"/>
      <c r="H73" s="106"/>
      <c r="I73" s="106"/>
      <c r="J73" s="106"/>
      <c r="K73" s="106"/>
      <c r="L73" s="106"/>
      <c r="M73" s="106"/>
      <c r="N73" s="108"/>
      <c r="O73" s="56"/>
      <c r="P73" s="186" t="s">
        <v>286</v>
      </c>
      <c r="Q73" s="182" t="s">
        <v>287</v>
      </c>
      <c r="R73" s="183"/>
    </row>
    <row r="74" spans="1:18" s="57" customFormat="1" ht="48.75" customHeight="1" thickBot="1" x14ac:dyDescent="0.3">
      <c r="A74" s="158" t="s">
        <v>209</v>
      </c>
      <c r="B74" s="159" t="s">
        <v>276</v>
      </c>
      <c r="C74" s="211" t="s">
        <v>18</v>
      </c>
      <c r="D74" s="212">
        <f>+Wood!Q29-Wood!Q35</f>
        <v>340.5</v>
      </c>
      <c r="E74" s="75">
        <v>0.2</v>
      </c>
      <c r="F74" s="75">
        <v>0.1</v>
      </c>
      <c r="G74" s="75">
        <v>0</v>
      </c>
      <c r="H74" s="75">
        <v>0</v>
      </c>
      <c r="I74" s="75">
        <f t="shared" si="16"/>
        <v>0.30000000000000004</v>
      </c>
      <c r="J74" s="75">
        <f t="shared" si="17"/>
        <v>68.100000000000009</v>
      </c>
      <c r="K74" s="75">
        <f t="shared" si="18"/>
        <v>34.050000000000004</v>
      </c>
      <c r="L74" s="75">
        <f t="shared" si="19"/>
        <v>0</v>
      </c>
      <c r="M74" s="75">
        <f t="shared" si="20"/>
        <v>0</v>
      </c>
      <c r="N74" s="86">
        <f t="shared" si="5"/>
        <v>102.15</v>
      </c>
      <c r="O74" s="56"/>
      <c r="P74" s="188" t="s">
        <v>288</v>
      </c>
      <c r="Q74" s="187" t="s">
        <v>289</v>
      </c>
      <c r="R74" s="164"/>
    </row>
    <row r="75" spans="1:18" s="57" customFormat="1" x14ac:dyDescent="0.25">
      <c r="A75" s="262" t="s">
        <v>210</v>
      </c>
      <c r="B75" s="285" t="s">
        <v>68</v>
      </c>
      <c r="C75" s="268" t="s">
        <v>54</v>
      </c>
      <c r="D75" s="271">
        <v>1</v>
      </c>
      <c r="E75" s="75">
        <v>65</v>
      </c>
      <c r="F75" s="75">
        <v>85</v>
      </c>
      <c r="G75" s="75">
        <v>0</v>
      </c>
      <c r="H75" s="75">
        <v>0</v>
      </c>
      <c r="I75" s="75">
        <f t="shared" si="16"/>
        <v>150</v>
      </c>
      <c r="J75" s="75">
        <f t="shared" si="17"/>
        <v>65</v>
      </c>
      <c r="K75" s="75">
        <f t="shared" si="18"/>
        <v>85</v>
      </c>
      <c r="L75" s="75">
        <f t="shared" si="19"/>
        <v>0</v>
      </c>
      <c r="M75" s="75">
        <f t="shared" si="20"/>
        <v>0</v>
      </c>
      <c r="N75" s="86">
        <f t="shared" si="5"/>
        <v>150</v>
      </c>
      <c r="O75" s="56"/>
      <c r="P75" s="222" t="s">
        <v>288</v>
      </c>
      <c r="Q75" s="180" t="s">
        <v>289</v>
      </c>
      <c r="R75" s="127"/>
    </row>
    <row r="76" spans="1:18" s="57" customFormat="1" x14ac:dyDescent="0.25">
      <c r="A76" s="263"/>
      <c r="B76" s="286"/>
      <c r="C76" s="269"/>
      <c r="D76" s="272"/>
      <c r="E76" s="75"/>
      <c r="F76" s="75"/>
      <c r="G76" s="75"/>
      <c r="H76" s="75"/>
      <c r="I76" s="75"/>
      <c r="J76" s="75"/>
      <c r="K76" s="75"/>
      <c r="L76" s="75"/>
      <c r="M76" s="75"/>
      <c r="N76" s="86"/>
      <c r="O76" s="56"/>
      <c r="P76" s="199" t="s">
        <v>297</v>
      </c>
      <c r="Q76" s="137" t="s">
        <v>289</v>
      </c>
      <c r="R76" s="129"/>
    </row>
    <row r="77" spans="1:18" s="57" customFormat="1" x14ac:dyDescent="0.25">
      <c r="A77" s="263"/>
      <c r="B77" s="286"/>
      <c r="C77" s="269"/>
      <c r="D77" s="272"/>
      <c r="E77" s="75"/>
      <c r="F77" s="75"/>
      <c r="G77" s="75"/>
      <c r="H77" s="75"/>
      <c r="I77" s="75"/>
      <c r="J77" s="75"/>
      <c r="K77" s="75"/>
      <c r="L77" s="75"/>
      <c r="M77" s="75"/>
      <c r="N77" s="86"/>
      <c r="O77" s="56"/>
      <c r="P77" s="199" t="s">
        <v>298</v>
      </c>
      <c r="Q77" s="137" t="s">
        <v>289</v>
      </c>
      <c r="R77" s="129"/>
    </row>
    <row r="78" spans="1:18" s="57" customFormat="1" ht="15.75" thickBot="1" x14ac:dyDescent="0.3">
      <c r="A78" s="264"/>
      <c r="B78" s="289"/>
      <c r="C78" s="270"/>
      <c r="D78" s="273"/>
      <c r="E78" s="75"/>
      <c r="F78" s="75"/>
      <c r="G78" s="75"/>
      <c r="H78" s="75"/>
      <c r="I78" s="75"/>
      <c r="J78" s="75"/>
      <c r="K78" s="75"/>
      <c r="L78" s="75"/>
      <c r="M78" s="75"/>
      <c r="N78" s="86"/>
      <c r="O78" s="56"/>
      <c r="P78" s="200" t="s">
        <v>299</v>
      </c>
      <c r="Q78" s="182" t="s">
        <v>289</v>
      </c>
      <c r="R78" s="132"/>
    </row>
    <row r="79" spans="1:18" s="57" customFormat="1" x14ac:dyDescent="0.25">
      <c r="A79" s="262" t="s">
        <v>211</v>
      </c>
      <c r="B79" s="285" t="s">
        <v>112</v>
      </c>
      <c r="C79" s="268" t="s">
        <v>13</v>
      </c>
      <c r="D79" s="271">
        <v>22.33</v>
      </c>
      <c r="E79" s="75">
        <v>6</v>
      </c>
      <c r="F79" s="75">
        <v>19.350000000000001</v>
      </c>
      <c r="G79" s="75">
        <v>0</v>
      </c>
      <c r="H79" s="75">
        <v>0</v>
      </c>
      <c r="I79" s="75">
        <f t="shared" si="16"/>
        <v>25.35</v>
      </c>
      <c r="J79" s="75">
        <f t="shared" si="17"/>
        <v>133.97999999999999</v>
      </c>
      <c r="K79" s="75">
        <f t="shared" si="18"/>
        <v>432.08550000000002</v>
      </c>
      <c r="L79" s="75">
        <f t="shared" si="19"/>
        <v>0</v>
      </c>
      <c r="M79" s="75">
        <f t="shared" si="20"/>
        <v>0</v>
      </c>
      <c r="N79" s="86">
        <f t="shared" si="5"/>
        <v>566.06550000000004</v>
      </c>
      <c r="O79" s="56"/>
      <c r="P79" s="185" t="s">
        <v>323</v>
      </c>
      <c r="Q79" s="180" t="s">
        <v>289</v>
      </c>
      <c r="R79" s="127"/>
    </row>
    <row r="80" spans="1:18" s="57" customFormat="1" x14ac:dyDescent="0.25">
      <c r="A80" s="263"/>
      <c r="B80" s="286"/>
      <c r="C80" s="269"/>
      <c r="D80" s="272"/>
      <c r="E80" s="75"/>
      <c r="F80" s="75"/>
      <c r="G80" s="75"/>
      <c r="H80" s="75"/>
      <c r="I80" s="75"/>
      <c r="J80" s="75"/>
      <c r="K80" s="75"/>
      <c r="L80" s="75"/>
      <c r="M80" s="75"/>
      <c r="N80" s="86"/>
      <c r="O80" s="56"/>
      <c r="P80" s="199" t="s">
        <v>324</v>
      </c>
      <c r="Q80" s="137" t="s">
        <v>289</v>
      </c>
      <c r="R80" s="129"/>
    </row>
    <row r="81" spans="1:18" s="57" customFormat="1" ht="15.75" thickBot="1" x14ac:dyDescent="0.3">
      <c r="A81" s="264"/>
      <c r="B81" s="289"/>
      <c r="C81" s="270"/>
      <c r="D81" s="273"/>
      <c r="E81" s="75"/>
      <c r="F81" s="75"/>
      <c r="G81" s="75"/>
      <c r="H81" s="75"/>
      <c r="I81" s="75"/>
      <c r="J81" s="75"/>
      <c r="K81" s="75"/>
      <c r="L81" s="75"/>
      <c r="M81" s="75"/>
      <c r="N81" s="86"/>
      <c r="O81" s="56"/>
      <c r="P81" s="223" t="s">
        <v>325</v>
      </c>
      <c r="Q81" s="182"/>
      <c r="R81" s="132"/>
    </row>
    <row r="82" spans="1:18" s="57" customFormat="1" x14ac:dyDescent="0.25">
      <c r="A82" s="262" t="s">
        <v>212</v>
      </c>
      <c r="B82" s="285" t="s">
        <v>83</v>
      </c>
      <c r="C82" s="268" t="s">
        <v>18</v>
      </c>
      <c r="D82" s="271">
        <f>+Wood!Q48</f>
        <v>110.25</v>
      </c>
      <c r="E82" s="75">
        <v>0.85</v>
      </c>
      <c r="F82" s="75">
        <v>2.0499999999999998</v>
      </c>
      <c r="G82" s="75">
        <v>0</v>
      </c>
      <c r="H82" s="75">
        <v>0</v>
      </c>
      <c r="I82" s="75">
        <f t="shared" si="16"/>
        <v>2.9</v>
      </c>
      <c r="J82" s="75">
        <f t="shared" si="17"/>
        <v>93.712499999999991</v>
      </c>
      <c r="K82" s="75">
        <f t="shared" si="18"/>
        <v>226.01249999999999</v>
      </c>
      <c r="L82" s="75">
        <f t="shared" si="19"/>
        <v>0</v>
      </c>
      <c r="M82" s="75">
        <f t="shared" si="20"/>
        <v>0</v>
      </c>
      <c r="N82" s="86">
        <f t="shared" si="5"/>
        <v>319.72499999999997</v>
      </c>
      <c r="O82" s="56"/>
      <c r="P82" s="185" t="s">
        <v>284</v>
      </c>
      <c r="Q82" s="180" t="s">
        <v>283</v>
      </c>
      <c r="R82" s="127"/>
    </row>
    <row r="83" spans="1:18" s="57" customFormat="1" x14ac:dyDescent="0.25">
      <c r="A83" s="263"/>
      <c r="B83" s="286"/>
      <c r="C83" s="269"/>
      <c r="D83" s="272"/>
      <c r="E83" s="75"/>
      <c r="F83" s="75"/>
      <c r="G83" s="75"/>
      <c r="H83" s="75"/>
      <c r="I83" s="75"/>
      <c r="J83" s="75"/>
      <c r="K83" s="75"/>
      <c r="L83" s="75"/>
      <c r="M83" s="75"/>
      <c r="N83" s="86"/>
      <c r="O83" s="56"/>
      <c r="P83" s="216" t="s">
        <v>286</v>
      </c>
      <c r="Q83" s="137" t="s">
        <v>287</v>
      </c>
      <c r="R83" s="129"/>
    </row>
    <row r="84" spans="1:18" s="57" customFormat="1" x14ac:dyDescent="0.25">
      <c r="A84" s="263"/>
      <c r="B84" s="286"/>
      <c r="C84" s="269"/>
      <c r="D84" s="272"/>
      <c r="E84" s="75"/>
      <c r="F84" s="75"/>
      <c r="G84" s="75"/>
      <c r="H84" s="75"/>
      <c r="I84" s="75"/>
      <c r="J84" s="75"/>
      <c r="K84" s="75"/>
      <c r="L84" s="75"/>
      <c r="M84" s="75"/>
      <c r="N84" s="86"/>
      <c r="O84" s="56"/>
      <c r="P84" s="228" t="s">
        <v>288</v>
      </c>
      <c r="Q84" s="137" t="s">
        <v>289</v>
      </c>
      <c r="R84" s="129"/>
    </row>
    <row r="85" spans="1:18" s="57" customFormat="1" x14ac:dyDescent="0.25">
      <c r="A85" s="263"/>
      <c r="B85" s="286"/>
      <c r="C85" s="269"/>
      <c r="D85" s="272"/>
      <c r="E85" s="75"/>
      <c r="F85" s="75"/>
      <c r="G85" s="75"/>
      <c r="H85" s="75"/>
      <c r="I85" s="75"/>
      <c r="J85" s="75"/>
      <c r="K85" s="75"/>
      <c r="L85" s="75"/>
      <c r="M85" s="75"/>
      <c r="N85" s="86"/>
      <c r="O85" s="56"/>
      <c r="P85" s="199" t="s">
        <v>297</v>
      </c>
      <c r="Q85" s="137" t="s">
        <v>289</v>
      </c>
      <c r="R85" s="129"/>
    </row>
    <row r="86" spans="1:18" s="57" customFormat="1" x14ac:dyDescent="0.25">
      <c r="A86" s="263"/>
      <c r="B86" s="286"/>
      <c r="C86" s="269"/>
      <c r="D86" s="272"/>
      <c r="E86" s="75"/>
      <c r="F86" s="75"/>
      <c r="G86" s="75"/>
      <c r="H86" s="75"/>
      <c r="I86" s="75"/>
      <c r="J86" s="75"/>
      <c r="K86" s="75"/>
      <c r="L86" s="75"/>
      <c r="M86" s="75"/>
      <c r="N86" s="86"/>
      <c r="O86" s="56"/>
      <c r="P86" s="199" t="s">
        <v>298</v>
      </c>
      <c r="Q86" s="137" t="s">
        <v>289</v>
      </c>
      <c r="R86" s="129"/>
    </row>
    <row r="87" spans="1:18" s="57" customFormat="1" ht="15.75" thickBot="1" x14ac:dyDescent="0.3">
      <c r="A87" s="264"/>
      <c r="B87" s="289"/>
      <c r="C87" s="270"/>
      <c r="D87" s="273"/>
      <c r="E87" s="75"/>
      <c r="F87" s="75"/>
      <c r="G87" s="75"/>
      <c r="H87" s="75"/>
      <c r="I87" s="75"/>
      <c r="J87" s="75"/>
      <c r="K87" s="75"/>
      <c r="L87" s="75"/>
      <c r="M87" s="75"/>
      <c r="N87" s="86"/>
      <c r="O87" s="56"/>
      <c r="P87" s="200" t="s">
        <v>299</v>
      </c>
      <c r="Q87" s="182" t="s">
        <v>289</v>
      </c>
      <c r="R87" s="132"/>
    </row>
    <row r="88" spans="1:18" s="57" customFormat="1" x14ac:dyDescent="0.25">
      <c r="A88" s="262" t="s">
        <v>213</v>
      </c>
      <c r="B88" s="285" t="s">
        <v>77</v>
      </c>
      <c r="C88" s="268" t="s">
        <v>18</v>
      </c>
      <c r="D88" s="271">
        <f>+Wood!Q45</f>
        <v>156.375</v>
      </c>
      <c r="E88" s="75">
        <v>0.8</v>
      </c>
      <c r="F88" s="75">
        <v>2.0499999999999998</v>
      </c>
      <c r="G88" s="75">
        <v>0</v>
      </c>
      <c r="H88" s="75">
        <v>0</v>
      </c>
      <c r="I88" s="75">
        <f t="shared" si="16"/>
        <v>2.8499999999999996</v>
      </c>
      <c r="J88" s="75">
        <f t="shared" si="17"/>
        <v>125.10000000000001</v>
      </c>
      <c r="K88" s="75">
        <f t="shared" si="18"/>
        <v>320.56874999999997</v>
      </c>
      <c r="L88" s="75">
        <f t="shared" si="19"/>
        <v>0</v>
      </c>
      <c r="M88" s="75">
        <f t="shared" si="20"/>
        <v>0</v>
      </c>
      <c r="N88" s="86">
        <f t="shared" si="5"/>
        <v>445.66874999999999</v>
      </c>
      <c r="O88" s="56"/>
      <c r="P88" s="185" t="s">
        <v>312</v>
      </c>
      <c r="Q88" s="180" t="s">
        <v>283</v>
      </c>
      <c r="R88" s="127"/>
    </row>
    <row r="89" spans="1:18" s="57" customFormat="1" x14ac:dyDescent="0.25">
      <c r="A89" s="263"/>
      <c r="B89" s="286"/>
      <c r="C89" s="269"/>
      <c r="D89" s="272"/>
      <c r="E89" s="75"/>
      <c r="F89" s="75"/>
      <c r="G89" s="75"/>
      <c r="H89" s="75"/>
      <c r="I89" s="75"/>
      <c r="J89" s="75"/>
      <c r="K89" s="75"/>
      <c r="L89" s="75"/>
      <c r="M89" s="75"/>
      <c r="N89" s="86"/>
      <c r="O89" s="56"/>
      <c r="P89" s="199" t="s">
        <v>286</v>
      </c>
      <c r="Q89" s="137" t="s">
        <v>287</v>
      </c>
      <c r="R89" s="129"/>
    </row>
    <row r="90" spans="1:18" s="57" customFormat="1" x14ac:dyDescent="0.25">
      <c r="A90" s="263"/>
      <c r="B90" s="286"/>
      <c r="C90" s="269"/>
      <c r="D90" s="272"/>
      <c r="E90" s="75"/>
      <c r="F90" s="75"/>
      <c r="G90" s="75"/>
      <c r="H90" s="75"/>
      <c r="I90" s="75"/>
      <c r="J90" s="75"/>
      <c r="K90" s="75"/>
      <c r="L90" s="75"/>
      <c r="M90" s="75"/>
      <c r="N90" s="86"/>
      <c r="O90" s="56"/>
      <c r="P90" s="228" t="s">
        <v>315</v>
      </c>
      <c r="Q90" s="137" t="s">
        <v>289</v>
      </c>
      <c r="R90" s="129"/>
    </row>
    <row r="91" spans="1:18" s="57" customFormat="1" ht="15.75" thickBot="1" x14ac:dyDescent="0.3">
      <c r="A91" s="278"/>
      <c r="B91" s="287"/>
      <c r="C91" s="288"/>
      <c r="D91" s="279"/>
      <c r="E91" s="75"/>
      <c r="F91" s="75"/>
      <c r="G91" s="75"/>
      <c r="H91" s="75"/>
      <c r="I91" s="75"/>
      <c r="J91" s="75"/>
      <c r="K91" s="75"/>
      <c r="L91" s="75"/>
      <c r="M91" s="75"/>
      <c r="N91" s="86"/>
      <c r="O91" s="56"/>
      <c r="P91" s="200" t="s">
        <v>326</v>
      </c>
      <c r="Q91" s="182" t="s">
        <v>289</v>
      </c>
      <c r="R91" s="132"/>
    </row>
    <row r="92" spans="1:18" s="57" customFormat="1" ht="18" thickBot="1" x14ac:dyDescent="0.3">
      <c r="A92" s="158" t="s">
        <v>214</v>
      </c>
      <c r="B92" s="159" t="s">
        <v>235</v>
      </c>
      <c r="C92" s="211" t="s">
        <v>13</v>
      </c>
      <c r="D92" s="212">
        <v>27.4</v>
      </c>
      <c r="E92" s="75">
        <v>12</v>
      </c>
      <c r="F92" s="75">
        <v>32.75</v>
      </c>
      <c r="G92" s="75">
        <v>0</v>
      </c>
      <c r="H92" s="75">
        <v>0</v>
      </c>
      <c r="I92" s="75">
        <f t="shared" si="16"/>
        <v>44.75</v>
      </c>
      <c r="J92" s="75">
        <f t="shared" si="17"/>
        <v>328.79999999999995</v>
      </c>
      <c r="K92" s="75">
        <f t="shared" si="18"/>
        <v>897.34999999999991</v>
      </c>
      <c r="L92" s="75">
        <f t="shared" si="19"/>
        <v>0</v>
      </c>
      <c r="M92" s="75">
        <f t="shared" si="20"/>
        <v>0</v>
      </c>
      <c r="N92" s="86">
        <f t="shared" si="5"/>
        <v>1226.1499999999999</v>
      </c>
      <c r="O92" s="112"/>
      <c r="P92" s="233" t="s">
        <v>388</v>
      </c>
      <c r="Q92" s="187" t="s">
        <v>289</v>
      </c>
      <c r="R92" s="426"/>
    </row>
    <row r="93" spans="1:18" s="57" customFormat="1" ht="45.75" thickBot="1" x14ac:dyDescent="0.3">
      <c r="A93" s="178" t="s">
        <v>215</v>
      </c>
      <c r="B93" s="424" t="s">
        <v>86</v>
      </c>
      <c r="C93" s="425" t="s">
        <v>13</v>
      </c>
      <c r="D93" s="221">
        <v>3.1</v>
      </c>
      <c r="E93" s="75">
        <v>6.5</v>
      </c>
      <c r="F93" s="75">
        <v>18.5</v>
      </c>
      <c r="G93" s="75">
        <v>0</v>
      </c>
      <c r="H93" s="75">
        <v>0</v>
      </c>
      <c r="I93" s="75">
        <f t="shared" si="16"/>
        <v>25</v>
      </c>
      <c r="J93" s="75">
        <f t="shared" si="17"/>
        <v>20.150000000000002</v>
      </c>
      <c r="K93" s="75">
        <f t="shared" si="18"/>
        <v>57.35</v>
      </c>
      <c r="L93" s="75">
        <f t="shared" si="19"/>
        <v>0</v>
      </c>
      <c r="M93" s="75">
        <f t="shared" si="20"/>
        <v>0</v>
      </c>
      <c r="N93" s="86">
        <f t="shared" si="5"/>
        <v>77.5</v>
      </c>
      <c r="O93" s="110"/>
      <c r="P93" s="229"/>
      <c r="Q93" s="163"/>
      <c r="R93" s="164"/>
    </row>
    <row r="94" spans="1:18" ht="15.75" thickBot="1" x14ac:dyDescent="0.3">
      <c r="A94" s="5" t="s">
        <v>217</v>
      </c>
      <c r="B94" s="354" t="s">
        <v>36</v>
      </c>
      <c r="C94" s="346"/>
      <c r="D94" s="346"/>
      <c r="E94" s="346"/>
      <c r="F94" s="346"/>
      <c r="G94" s="346"/>
      <c r="H94" s="346"/>
      <c r="I94" s="346"/>
      <c r="J94" s="346"/>
      <c r="K94" s="346"/>
      <c r="L94" s="346"/>
      <c r="M94" s="346"/>
      <c r="N94" s="346">
        <f>+SUM(N95:N102)</f>
        <v>2234.0450000000001</v>
      </c>
      <c r="O94" s="346" t="e">
        <f>+N94/#REF!</f>
        <v>#REF!</v>
      </c>
      <c r="P94" s="346"/>
      <c r="Q94" s="346"/>
      <c r="R94" s="347"/>
    </row>
    <row r="95" spans="1:18" s="57" customFormat="1" ht="45.75" customHeight="1" x14ac:dyDescent="0.25">
      <c r="A95" s="262" t="s">
        <v>218</v>
      </c>
      <c r="B95" s="285" t="s">
        <v>87</v>
      </c>
      <c r="C95" s="268" t="s">
        <v>18</v>
      </c>
      <c r="D95" s="271">
        <f>+Wood!Q56</f>
        <v>355.33333333333331</v>
      </c>
      <c r="E95" s="70">
        <v>0.5</v>
      </c>
      <c r="F95" s="70">
        <v>1.9</v>
      </c>
      <c r="G95" s="70">
        <v>0</v>
      </c>
      <c r="H95" s="70">
        <v>0</v>
      </c>
      <c r="I95" s="70">
        <f t="shared" ref="I95:I102" si="21">+E95+F95+G95+H95</f>
        <v>2.4</v>
      </c>
      <c r="J95" s="70">
        <f t="shared" ref="J95:J102" si="22">+E95*D95</f>
        <v>177.66666666666666</v>
      </c>
      <c r="K95" s="70">
        <f t="shared" ref="K95:K102" si="23">+F95*D95</f>
        <v>675.13333333333321</v>
      </c>
      <c r="L95" s="70">
        <f t="shared" ref="L95:L102" si="24">+G95*D95</f>
        <v>0</v>
      </c>
      <c r="M95" s="70">
        <f t="shared" ref="M95:M102" si="25">+H95*D95</f>
        <v>0</v>
      </c>
      <c r="N95" s="78">
        <f t="shared" si="5"/>
        <v>852.79999999999984</v>
      </c>
      <c r="O95" s="56"/>
      <c r="P95" s="185" t="s">
        <v>284</v>
      </c>
      <c r="Q95" s="180" t="s">
        <v>283</v>
      </c>
      <c r="R95" s="181"/>
    </row>
    <row r="96" spans="1:18" s="57" customFormat="1" ht="15.75" thickBot="1" x14ac:dyDescent="0.3">
      <c r="A96" s="264"/>
      <c r="B96" s="289"/>
      <c r="C96" s="270"/>
      <c r="D96" s="273"/>
      <c r="E96" s="106"/>
      <c r="F96" s="106"/>
      <c r="G96" s="106"/>
      <c r="H96" s="106"/>
      <c r="I96" s="106"/>
      <c r="J96" s="106"/>
      <c r="K96" s="106"/>
      <c r="L96" s="106"/>
      <c r="M96" s="106"/>
      <c r="N96" s="108"/>
      <c r="O96" s="56"/>
      <c r="P96" s="186" t="s">
        <v>286</v>
      </c>
      <c r="Q96" s="182" t="s">
        <v>287</v>
      </c>
      <c r="R96" s="183"/>
    </row>
    <row r="97" spans="1:18" s="57" customFormat="1" ht="60.75" thickBot="1" x14ac:dyDescent="0.3">
      <c r="A97" s="158" t="s">
        <v>219</v>
      </c>
      <c r="B97" s="159" t="s">
        <v>88</v>
      </c>
      <c r="C97" s="211" t="s">
        <v>18</v>
      </c>
      <c r="D97" s="212">
        <f>+Wood!Q56</f>
        <v>355.33333333333331</v>
      </c>
      <c r="E97" s="75">
        <v>0.2</v>
      </c>
      <c r="F97" s="75">
        <v>0.1</v>
      </c>
      <c r="G97" s="75">
        <v>0</v>
      </c>
      <c r="H97" s="75">
        <v>0</v>
      </c>
      <c r="I97" s="75">
        <f t="shared" si="21"/>
        <v>0.30000000000000004</v>
      </c>
      <c r="J97" s="75">
        <f t="shared" si="22"/>
        <v>71.066666666666663</v>
      </c>
      <c r="K97" s="75">
        <f t="shared" si="23"/>
        <v>35.533333333333331</v>
      </c>
      <c r="L97" s="75">
        <f t="shared" si="24"/>
        <v>0</v>
      </c>
      <c r="M97" s="75">
        <f t="shared" si="25"/>
        <v>0</v>
      </c>
      <c r="N97" s="86">
        <f t="shared" si="5"/>
        <v>106.6</v>
      </c>
      <c r="O97" s="56"/>
      <c r="P97" s="188" t="s">
        <v>288</v>
      </c>
      <c r="Q97" s="187" t="s">
        <v>289</v>
      </c>
      <c r="R97" s="164"/>
    </row>
    <row r="98" spans="1:18" s="57" customFormat="1" x14ac:dyDescent="0.25">
      <c r="A98" s="262" t="s">
        <v>220</v>
      </c>
      <c r="B98" s="285" t="s">
        <v>98</v>
      </c>
      <c r="C98" s="274" t="s">
        <v>54</v>
      </c>
      <c r="D98" s="271">
        <v>1</v>
      </c>
      <c r="E98" s="75">
        <v>45</v>
      </c>
      <c r="F98" s="75">
        <v>110</v>
      </c>
      <c r="G98" s="75">
        <v>0</v>
      </c>
      <c r="H98" s="75">
        <v>0</v>
      </c>
      <c r="I98" s="75">
        <f t="shared" si="21"/>
        <v>155</v>
      </c>
      <c r="J98" s="75">
        <f t="shared" si="22"/>
        <v>45</v>
      </c>
      <c r="K98" s="75">
        <f t="shared" si="23"/>
        <v>110</v>
      </c>
      <c r="L98" s="75">
        <f t="shared" si="24"/>
        <v>0</v>
      </c>
      <c r="M98" s="75">
        <f t="shared" si="25"/>
        <v>0</v>
      </c>
      <c r="N98" s="86">
        <f t="shared" si="5"/>
        <v>155</v>
      </c>
      <c r="O98" s="56"/>
      <c r="P98" s="222" t="s">
        <v>288</v>
      </c>
      <c r="Q98" s="180" t="s">
        <v>289</v>
      </c>
      <c r="R98" s="127"/>
    </row>
    <row r="99" spans="1:18" s="57" customFormat="1" x14ac:dyDescent="0.25">
      <c r="A99" s="263"/>
      <c r="B99" s="286"/>
      <c r="C99" s="275"/>
      <c r="D99" s="272"/>
      <c r="E99" s="152"/>
      <c r="F99" s="152"/>
      <c r="G99" s="152"/>
      <c r="H99" s="152"/>
      <c r="I99" s="152"/>
      <c r="J99" s="152"/>
      <c r="K99" s="152"/>
      <c r="L99" s="152"/>
      <c r="M99" s="152"/>
      <c r="N99" s="153"/>
      <c r="O99" s="56"/>
      <c r="P99" s="199" t="s">
        <v>297</v>
      </c>
      <c r="Q99" s="137" t="s">
        <v>289</v>
      </c>
      <c r="R99" s="129"/>
    </row>
    <row r="100" spans="1:18" s="57" customFormat="1" x14ac:dyDescent="0.25">
      <c r="A100" s="263"/>
      <c r="B100" s="286"/>
      <c r="C100" s="275"/>
      <c r="D100" s="272"/>
      <c r="E100" s="152"/>
      <c r="F100" s="152"/>
      <c r="G100" s="152"/>
      <c r="H100" s="152"/>
      <c r="I100" s="152"/>
      <c r="J100" s="152"/>
      <c r="K100" s="152"/>
      <c r="L100" s="152"/>
      <c r="M100" s="152"/>
      <c r="N100" s="153"/>
      <c r="O100" s="56"/>
      <c r="P100" s="199" t="s">
        <v>298</v>
      </c>
      <c r="Q100" s="137" t="s">
        <v>289</v>
      </c>
      <c r="R100" s="129"/>
    </row>
    <row r="101" spans="1:18" s="57" customFormat="1" ht="15.75" thickBot="1" x14ac:dyDescent="0.3">
      <c r="A101" s="278"/>
      <c r="B101" s="287"/>
      <c r="C101" s="276"/>
      <c r="D101" s="279"/>
      <c r="E101" s="152"/>
      <c r="F101" s="152"/>
      <c r="G101" s="152"/>
      <c r="H101" s="152"/>
      <c r="I101" s="152"/>
      <c r="J101" s="152"/>
      <c r="K101" s="152"/>
      <c r="L101" s="152"/>
      <c r="M101" s="152"/>
      <c r="N101" s="153"/>
      <c r="O101" s="56"/>
      <c r="P101" s="201" t="s">
        <v>299</v>
      </c>
      <c r="Q101" s="154" t="s">
        <v>289</v>
      </c>
      <c r="R101" s="194"/>
    </row>
    <row r="102" spans="1:18" s="57" customFormat="1" ht="18" thickBot="1" x14ac:dyDescent="0.3">
      <c r="A102" s="158" t="s">
        <v>221</v>
      </c>
      <c r="B102" s="159" t="s">
        <v>236</v>
      </c>
      <c r="C102" s="211" t="s">
        <v>13</v>
      </c>
      <c r="D102" s="161">
        <v>25.02</v>
      </c>
      <c r="E102" s="162">
        <v>12</v>
      </c>
      <c r="F102" s="162">
        <v>32.75</v>
      </c>
      <c r="G102" s="162">
        <v>0</v>
      </c>
      <c r="H102" s="162">
        <v>0</v>
      </c>
      <c r="I102" s="162">
        <f t="shared" si="21"/>
        <v>44.75</v>
      </c>
      <c r="J102" s="162">
        <f t="shared" si="22"/>
        <v>300.24</v>
      </c>
      <c r="K102" s="162">
        <f t="shared" si="23"/>
        <v>819.40499999999997</v>
      </c>
      <c r="L102" s="162">
        <f t="shared" si="24"/>
        <v>0</v>
      </c>
      <c r="M102" s="162">
        <f t="shared" si="25"/>
        <v>0</v>
      </c>
      <c r="N102" s="162">
        <f t="shared" si="5"/>
        <v>1119.645</v>
      </c>
      <c r="O102" s="168"/>
      <c r="P102" s="233" t="s">
        <v>388</v>
      </c>
      <c r="Q102" s="187" t="s">
        <v>289</v>
      </c>
      <c r="R102" s="426"/>
    </row>
    <row r="103" spans="1:18" s="57" customFormat="1" ht="15.75" thickBot="1" x14ac:dyDescent="0.3">
      <c r="A103" s="140" t="s">
        <v>223</v>
      </c>
      <c r="B103" s="353" t="s">
        <v>37</v>
      </c>
      <c r="C103" s="351"/>
      <c r="D103" s="351"/>
      <c r="E103" s="351"/>
      <c r="F103" s="351"/>
      <c r="G103" s="351"/>
      <c r="H103" s="351"/>
      <c r="I103" s="351"/>
      <c r="J103" s="351"/>
      <c r="K103" s="351"/>
      <c r="L103" s="351"/>
      <c r="M103" s="351"/>
      <c r="N103" s="351">
        <f>SUM(N104:N104)</f>
        <v>461.37</v>
      </c>
      <c r="O103" s="351" t="e">
        <f>+N103/#REF!</f>
        <v>#REF!</v>
      </c>
      <c r="P103" s="351"/>
      <c r="Q103" s="351"/>
      <c r="R103" s="352"/>
    </row>
    <row r="104" spans="1:18" s="57" customFormat="1" ht="15.75" thickBot="1" x14ac:dyDescent="0.3">
      <c r="A104" s="262" t="s">
        <v>224</v>
      </c>
      <c r="B104" s="285" t="s">
        <v>113</v>
      </c>
      <c r="C104" s="268" t="s">
        <v>13</v>
      </c>
      <c r="D104" s="271">
        <v>18.2</v>
      </c>
      <c r="E104" s="96">
        <v>6</v>
      </c>
      <c r="F104" s="96">
        <v>19.350000000000001</v>
      </c>
      <c r="G104" s="96">
        <v>0</v>
      </c>
      <c r="H104" s="96">
        <v>0</v>
      </c>
      <c r="I104" s="96">
        <f t="shared" ref="I104" si="26">+E104+F104+G104+H104</f>
        <v>25.35</v>
      </c>
      <c r="J104" s="96">
        <f t="shared" ref="J104" si="27">+E104*D104</f>
        <v>109.19999999999999</v>
      </c>
      <c r="K104" s="96">
        <f t="shared" ref="K104" si="28">+F104*D104</f>
        <v>352.17</v>
      </c>
      <c r="L104" s="96">
        <f t="shared" ref="L104" si="29">+G104*D104</f>
        <v>0</v>
      </c>
      <c r="M104" s="96">
        <f t="shared" ref="M104" si="30">+H104*D104</f>
        <v>0</v>
      </c>
      <c r="N104" s="97">
        <f t="shared" ref="N104" si="31">+J104+K104+L104+M104</f>
        <v>461.37</v>
      </c>
      <c r="O104" s="56"/>
      <c r="P104" s="185" t="s">
        <v>323</v>
      </c>
      <c r="Q104" s="180" t="s">
        <v>289</v>
      </c>
      <c r="R104" s="127"/>
    </row>
    <row r="105" spans="1:18" s="57" customFormat="1" ht="15.75" thickBot="1" x14ac:dyDescent="0.3">
      <c r="A105" s="263"/>
      <c r="B105" s="286"/>
      <c r="C105" s="269"/>
      <c r="D105" s="272"/>
      <c r="E105" s="96"/>
      <c r="F105" s="96"/>
      <c r="G105" s="96"/>
      <c r="H105" s="96"/>
      <c r="I105" s="96"/>
      <c r="J105" s="96"/>
      <c r="K105" s="96"/>
      <c r="L105" s="96"/>
      <c r="M105" s="96"/>
      <c r="N105" s="96"/>
      <c r="O105" s="56"/>
      <c r="P105" s="199" t="s">
        <v>324</v>
      </c>
      <c r="Q105" s="137" t="s">
        <v>289</v>
      </c>
      <c r="R105" s="129"/>
    </row>
    <row r="106" spans="1:18" s="57" customFormat="1" ht="15.75" thickBot="1" x14ac:dyDescent="0.3">
      <c r="A106" s="264"/>
      <c r="B106" s="289"/>
      <c r="C106" s="270"/>
      <c r="D106" s="273"/>
      <c r="E106" s="96"/>
      <c r="F106" s="96"/>
      <c r="G106" s="96"/>
      <c r="H106" s="96"/>
      <c r="I106" s="96"/>
      <c r="J106" s="96"/>
      <c r="K106" s="96"/>
      <c r="L106" s="96"/>
      <c r="M106" s="96"/>
      <c r="N106" s="96"/>
      <c r="O106" s="56"/>
      <c r="P106" s="223" t="s">
        <v>325</v>
      </c>
      <c r="Q106" s="182"/>
      <c r="R106" s="132"/>
    </row>
    <row r="107" spans="1:18" ht="15.75" thickBot="1" x14ac:dyDescent="0.3">
      <c r="A107" s="5" t="s">
        <v>225</v>
      </c>
      <c r="B107" s="354" t="s">
        <v>102</v>
      </c>
      <c r="C107" s="346"/>
      <c r="D107" s="346"/>
      <c r="E107" s="346"/>
      <c r="F107" s="346"/>
      <c r="G107" s="346"/>
      <c r="H107" s="346"/>
      <c r="I107" s="346"/>
      <c r="J107" s="346"/>
      <c r="K107" s="346"/>
      <c r="L107" s="346"/>
      <c r="M107" s="346"/>
      <c r="N107" s="346">
        <f>SUM(N108:N110)</f>
        <v>1455</v>
      </c>
      <c r="O107" s="346" t="e">
        <f>+N107/#REF!</f>
        <v>#REF!</v>
      </c>
      <c r="P107" s="346"/>
      <c r="Q107" s="346"/>
      <c r="R107" s="347"/>
    </row>
    <row r="108" spans="1:18" s="57" customFormat="1" ht="60" x14ac:dyDescent="0.25">
      <c r="A108" s="142" t="s">
        <v>226</v>
      </c>
      <c r="B108" s="238" t="s">
        <v>104</v>
      </c>
      <c r="C108" s="239" t="s">
        <v>103</v>
      </c>
      <c r="D108" s="151">
        <v>1</v>
      </c>
      <c r="E108" s="70">
        <v>0</v>
      </c>
      <c r="F108" s="70">
        <v>0</v>
      </c>
      <c r="G108" s="70">
        <v>0</v>
      </c>
      <c r="H108" s="70">
        <v>770</v>
      </c>
      <c r="I108" s="70">
        <f t="shared" ref="I108:I110" si="32">+E108+F108+G108+H108</f>
        <v>770</v>
      </c>
      <c r="J108" s="70">
        <f t="shared" ref="J108:J110" si="33">+E108*D108</f>
        <v>0</v>
      </c>
      <c r="K108" s="70">
        <f t="shared" ref="K108:K110" si="34">+F108*D108</f>
        <v>0</v>
      </c>
      <c r="L108" s="70">
        <f t="shared" ref="L108:L110" si="35">+G108*D108</f>
        <v>0</v>
      </c>
      <c r="M108" s="70">
        <f t="shared" ref="M108:M110" si="36">+H108*D108</f>
        <v>770</v>
      </c>
      <c r="N108" s="78">
        <f t="shared" si="5"/>
        <v>770</v>
      </c>
      <c r="O108" s="56"/>
      <c r="P108" s="125"/>
      <c r="Q108" s="126"/>
      <c r="R108" s="127"/>
    </row>
    <row r="109" spans="1:18" s="57" customFormat="1" ht="60" x14ac:dyDescent="0.25">
      <c r="A109" s="189" t="s">
        <v>227</v>
      </c>
      <c r="B109" s="237" t="s">
        <v>106</v>
      </c>
      <c r="C109" s="210" t="s">
        <v>103</v>
      </c>
      <c r="D109" s="191">
        <v>1</v>
      </c>
      <c r="E109" s="75">
        <v>0</v>
      </c>
      <c r="F109" s="75">
        <v>0</v>
      </c>
      <c r="G109" s="75">
        <v>0</v>
      </c>
      <c r="H109" s="75">
        <v>370</v>
      </c>
      <c r="I109" s="75">
        <f t="shared" ref="I109" si="37">+E109+F109+G109+H109</f>
        <v>370</v>
      </c>
      <c r="J109" s="75">
        <f t="shared" ref="J109" si="38">+E109*D109</f>
        <v>0</v>
      </c>
      <c r="K109" s="75">
        <f t="shared" ref="K109" si="39">+F109*D109</f>
        <v>0</v>
      </c>
      <c r="L109" s="75">
        <f t="shared" ref="L109" si="40">+G109*D109</f>
        <v>0</v>
      </c>
      <c r="M109" s="75">
        <f t="shared" ref="M109" si="41">+H109*D109</f>
        <v>370</v>
      </c>
      <c r="N109" s="86">
        <f t="shared" ref="N109" si="42">+J109+K109+L109+M109</f>
        <v>370</v>
      </c>
      <c r="O109" s="56"/>
      <c r="P109" s="199"/>
      <c r="Q109" s="141"/>
      <c r="R109" s="129"/>
    </row>
    <row r="110" spans="1:18" s="57" customFormat="1" ht="45.75" thickBot="1" x14ac:dyDescent="0.3">
      <c r="A110" s="190" t="s">
        <v>228</v>
      </c>
      <c r="B110" s="240" t="s">
        <v>105</v>
      </c>
      <c r="C110" s="236" t="s">
        <v>103</v>
      </c>
      <c r="D110" s="192">
        <v>1</v>
      </c>
      <c r="E110" s="106">
        <v>0</v>
      </c>
      <c r="F110" s="106">
        <v>0</v>
      </c>
      <c r="G110" s="106">
        <v>0</v>
      </c>
      <c r="H110" s="106">
        <v>315</v>
      </c>
      <c r="I110" s="106">
        <f t="shared" si="32"/>
        <v>315</v>
      </c>
      <c r="J110" s="106">
        <f t="shared" si="33"/>
        <v>0</v>
      </c>
      <c r="K110" s="106">
        <f t="shared" si="34"/>
        <v>0</v>
      </c>
      <c r="L110" s="106">
        <f t="shared" si="35"/>
        <v>0</v>
      </c>
      <c r="M110" s="106">
        <f t="shared" si="36"/>
        <v>315</v>
      </c>
      <c r="N110" s="108">
        <f t="shared" si="5"/>
        <v>315</v>
      </c>
      <c r="O110" s="56"/>
      <c r="P110" s="200"/>
      <c r="Q110" s="198"/>
      <c r="R110" s="132"/>
    </row>
    <row r="111" spans="1:18" ht="15.75" thickBot="1" x14ac:dyDescent="0.3">
      <c r="A111" s="5" t="s">
        <v>229</v>
      </c>
      <c r="B111" s="354" t="s">
        <v>107</v>
      </c>
      <c r="C111" s="346"/>
      <c r="D111" s="346"/>
      <c r="E111" s="346"/>
      <c r="F111" s="346"/>
      <c r="G111" s="346"/>
      <c r="H111" s="346"/>
      <c r="I111" s="346"/>
      <c r="J111" s="346"/>
      <c r="K111" s="346"/>
      <c r="L111" s="346"/>
      <c r="M111" s="346"/>
      <c r="N111" s="346">
        <f>SUM(N112:N149)</f>
        <v>665</v>
      </c>
      <c r="O111" s="346" t="e">
        <f>+N111/#REF!</f>
        <v>#REF!</v>
      </c>
      <c r="P111" s="346"/>
      <c r="Q111" s="346"/>
      <c r="R111" s="347"/>
    </row>
    <row r="112" spans="1:18" s="57" customFormat="1" x14ac:dyDescent="0.25">
      <c r="A112" s="262" t="s">
        <v>230</v>
      </c>
      <c r="B112" s="265" t="s">
        <v>108</v>
      </c>
      <c r="C112" s="274" t="s">
        <v>54</v>
      </c>
      <c r="D112" s="271">
        <v>1</v>
      </c>
      <c r="E112" s="70">
        <v>180</v>
      </c>
      <c r="F112" s="70">
        <v>270</v>
      </c>
      <c r="G112" s="70">
        <v>0</v>
      </c>
      <c r="H112" s="70">
        <v>0</v>
      </c>
      <c r="I112" s="70">
        <f>+E112+F112+G112+H112</f>
        <v>450</v>
      </c>
      <c r="J112" s="70">
        <f>+E112*D112</f>
        <v>180</v>
      </c>
      <c r="K112" s="70">
        <f>+F112*D112</f>
        <v>270</v>
      </c>
      <c r="L112" s="70">
        <f>+G112*D112</f>
        <v>0</v>
      </c>
      <c r="M112" s="70">
        <f>+H112*D112</f>
        <v>0</v>
      </c>
      <c r="N112" s="78">
        <f t="shared" si="5"/>
        <v>450</v>
      </c>
      <c r="O112" s="56"/>
      <c r="P112" s="243" t="s">
        <v>335</v>
      </c>
      <c r="Q112" s="244" t="s">
        <v>364</v>
      </c>
      <c r="R112" s="127"/>
    </row>
    <row r="113" spans="1:18" s="57" customFormat="1" x14ac:dyDescent="0.25">
      <c r="A113" s="263"/>
      <c r="B113" s="266"/>
      <c r="C113" s="275"/>
      <c r="D113" s="272"/>
      <c r="E113" s="152"/>
      <c r="F113" s="152"/>
      <c r="G113" s="152"/>
      <c r="H113" s="152"/>
      <c r="I113" s="152"/>
      <c r="J113" s="152"/>
      <c r="K113" s="152"/>
      <c r="L113" s="152"/>
      <c r="M113" s="152"/>
      <c r="N113" s="153"/>
      <c r="O113" s="56"/>
      <c r="P113" s="245" t="s">
        <v>363</v>
      </c>
      <c r="Q113" s="242" t="s">
        <v>364</v>
      </c>
      <c r="R113" s="129"/>
    </row>
    <row r="114" spans="1:18" s="57" customFormat="1" x14ac:dyDescent="0.25">
      <c r="A114" s="263"/>
      <c r="B114" s="266"/>
      <c r="C114" s="275"/>
      <c r="D114" s="272"/>
      <c r="E114" s="152"/>
      <c r="F114" s="152"/>
      <c r="G114" s="152"/>
      <c r="H114" s="152"/>
      <c r="I114" s="152"/>
      <c r="J114" s="152"/>
      <c r="K114" s="152"/>
      <c r="L114" s="152"/>
      <c r="M114" s="152"/>
      <c r="N114" s="153"/>
      <c r="O114" s="56"/>
      <c r="P114" s="245" t="s">
        <v>336</v>
      </c>
      <c r="Q114" s="242" t="s">
        <v>364</v>
      </c>
      <c r="R114" s="129"/>
    </row>
    <row r="115" spans="1:18" s="57" customFormat="1" x14ac:dyDescent="0.25">
      <c r="A115" s="263"/>
      <c r="B115" s="266"/>
      <c r="C115" s="275"/>
      <c r="D115" s="272"/>
      <c r="E115" s="152"/>
      <c r="F115" s="152"/>
      <c r="G115" s="152"/>
      <c r="H115" s="152"/>
      <c r="I115" s="152"/>
      <c r="J115" s="152"/>
      <c r="K115" s="152"/>
      <c r="L115" s="152"/>
      <c r="M115" s="152"/>
      <c r="N115" s="153"/>
      <c r="O115" s="56"/>
      <c r="P115" s="245" t="s">
        <v>337</v>
      </c>
      <c r="Q115" s="242" t="s">
        <v>364</v>
      </c>
      <c r="R115" s="129"/>
    </row>
    <row r="116" spans="1:18" s="57" customFormat="1" x14ac:dyDescent="0.25">
      <c r="A116" s="263"/>
      <c r="B116" s="266"/>
      <c r="C116" s="275"/>
      <c r="D116" s="272"/>
      <c r="E116" s="152"/>
      <c r="F116" s="152"/>
      <c r="G116" s="152"/>
      <c r="H116" s="152"/>
      <c r="I116" s="152"/>
      <c r="J116" s="152"/>
      <c r="K116" s="152"/>
      <c r="L116" s="152"/>
      <c r="M116" s="152"/>
      <c r="N116" s="153"/>
      <c r="O116" s="56"/>
      <c r="P116" s="245" t="s">
        <v>338</v>
      </c>
      <c r="Q116" s="242" t="s">
        <v>364</v>
      </c>
      <c r="R116" s="129"/>
    </row>
    <row r="117" spans="1:18" s="57" customFormat="1" x14ac:dyDescent="0.25">
      <c r="A117" s="263"/>
      <c r="B117" s="266"/>
      <c r="C117" s="275"/>
      <c r="D117" s="272"/>
      <c r="E117" s="152"/>
      <c r="F117" s="152"/>
      <c r="G117" s="152"/>
      <c r="H117" s="152"/>
      <c r="I117" s="152"/>
      <c r="J117" s="152"/>
      <c r="K117" s="152"/>
      <c r="L117" s="152"/>
      <c r="M117" s="152"/>
      <c r="N117" s="153"/>
      <c r="O117" s="56"/>
      <c r="P117" s="245" t="s">
        <v>339</v>
      </c>
      <c r="Q117" s="242" t="s">
        <v>364</v>
      </c>
      <c r="R117" s="129"/>
    </row>
    <row r="118" spans="1:18" s="57" customFormat="1" x14ac:dyDescent="0.25">
      <c r="A118" s="263"/>
      <c r="B118" s="266"/>
      <c r="C118" s="275"/>
      <c r="D118" s="272"/>
      <c r="E118" s="152"/>
      <c r="F118" s="152"/>
      <c r="G118" s="152"/>
      <c r="H118" s="152"/>
      <c r="I118" s="152"/>
      <c r="J118" s="152"/>
      <c r="K118" s="152"/>
      <c r="L118" s="152"/>
      <c r="M118" s="152"/>
      <c r="N118" s="153"/>
      <c r="O118" s="56"/>
      <c r="P118" s="245" t="s">
        <v>340</v>
      </c>
      <c r="Q118" s="242" t="s">
        <v>364</v>
      </c>
      <c r="R118" s="129"/>
    </row>
    <row r="119" spans="1:18" s="57" customFormat="1" x14ac:dyDescent="0.25">
      <c r="A119" s="263"/>
      <c r="B119" s="266"/>
      <c r="C119" s="275"/>
      <c r="D119" s="272"/>
      <c r="E119" s="152"/>
      <c r="F119" s="152"/>
      <c r="G119" s="152"/>
      <c r="H119" s="152"/>
      <c r="I119" s="152"/>
      <c r="J119" s="152"/>
      <c r="K119" s="152"/>
      <c r="L119" s="152"/>
      <c r="M119" s="152"/>
      <c r="N119" s="153"/>
      <c r="O119" s="56"/>
      <c r="P119" s="245" t="s">
        <v>341</v>
      </c>
      <c r="Q119" s="242" t="s">
        <v>364</v>
      </c>
      <c r="R119" s="129"/>
    </row>
    <row r="120" spans="1:18" s="57" customFormat="1" x14ac:dyDescent="0.25">
      <c r="A120" s="263"/>
      <c r="B120" s="266"/>
      <c r="C120" s="275"/>
      <c r="D120" s="272"/>
      <c r="E120" s="152"/>
      <c r="F120" s="152"/>
      <c r="G120" s="152"/>
      <c r="H120" s="152"/>
      <c r="I120" s="152"/>
      <c r="J120" s="152"/>
      <c r="K120" s="152"/>
      <c r="L120" s="152"/>
      <c r="M120" s="152"/>
      <c r="N120" s="153"/>
      <c r="O120" s="56"/>
      <c r="P120" s="245" t="s">
        <v>342</v>
      </c>
      <c r="Q120" s="242" t="s">
        <v>364</v>
      </c>
      <c r="R120" s="129"/>
    </row>
    <row r="121" spans="1:18" s="57" customFormat="1" x14ac:dyDescent="0.25">
      <c r="A121" s="263"/>
      <c r="B121" s="266"/>
      <c r="C121" s="275"/>
      <c r="D121" s="272"/>
      <c r="E121" s="152"/>
      <c r="F121" s="152"/>
      <c r="G121" s="152"/>
      <c r="H121" s="152"/>
      <c r="I121" s="152"/>
      <c r="J121" s="152"/>
      <c r="K121" s="152"/>
      <c r="L121" s="152"/>
      <c r="M121" s="152"/>
      <c r="N121" s="153"/>
      <c r="O121" s="56"/>
      <c r="P121" s="245" t="s">
        <v>343</v>
      </c>
      <c r="Q121" s="242" t="s">
        <v>364</v>
      </c>
      <c r="R121" s="129"/>
    </row>
    <row r="122" spans="1:18" s="57" customFormat="1" x14ac:dyDescent="0.25">
      <c r="A122" s="263"/>
      <c r="B122" s="266"/>
      <c r="C122" s="275"/>
      <c r="D122" s="272"/>
      <c r="E122" s="152"/>
      <c r="F122" s="152"/>
      <c r="G122" s="152"/>
      <c r="H122" s="152"/>
      <c r="I122" s="152"/>
      <c r="J122" s="152"/>
      <c r="K122" s="152"/>
      <c r="L122" s="152"/>
      <c r="M122" s="152"/>
      <c r="N122" s="153"/>
      <c r="O122" s="56"/>
      <c r="P122" s="245" t="s">
        <v>344</v>
      </c>
      <c r="Q122" s="242" t="s">
        <v>365</v>
      </c>
      <c r="R122" s="129"/>
    </row>
    <row r="123" spans="1:18" s="57" customFormat="1" x14ac:dyDescent="0.25">
      <c r="A123" s="263"/>
      <c r="B123" s="266"/>
      <c r="C123" s="275"/>
      <c r="D123" s="272"/>
      <c r="E123" s="152"/>
      <c r="F123" s="152"/>
      <c r="G123" s="152"/>
      <c r="H123" s="152"/>
      <c r="I123" s="152"/>
      <c r="J123" s="152"/>
      <c r="K123" s="152"/>
      <c r="L123" s="152"/>
      <c r="M123" s="152"/>
      <c r="N123" s="153"/>
      <c r="O123" s="56"/>
      <c r="P123" s="245" t="s">
        <v>345</v>
      </c>
      <c r="Q123" s="242" t="s">
        <v>364</v>
      </c>
      <c r="R123" s="129"/>
    </row>
    <row r="124" spans="1:18" s="57" customFormat="1" x14ac:dyDescent="0.25">
      <c r="A124" s="263"/>
      <c r="B124" s="266"/>
      <c r="C124" s="275"/>
      <c r="D124" s="272"/>
      <c r="E124" s="152"/>
      <c r="F124" s="152"/>
      <c r="G124" s="152"/>
      <c r="H124" s="152"/>
      <c r="I124" s="152"/>
      <c r="J124" s="152"/>
      <c r="K124" s="152"/>
      <c r="L124" s="152"/>
      <c r="M124" s="152"/>
      <c r="N124" s="153"/>
      <c r="O124" s="56"/>
      <c r="P124" s="245" t="s">
        <v>346</v>
      </c>
      <c r="Q124" s="242" t="s">
        <v>366</v>
      </c>
      <c r="R124" s="129"/>
    </row>
    <row r="125" spans="1:18" s="57" customFormat="1" x14ac:dyDescent="0.25">
      <c r="A125" s="263"/>
      <c r="B125" s="266"/>
      <c r="C125" s="275"/>
      <c r="D125" s="272"/>
      <c r="E125" s="152"/>
      <c r="F125" s="152"/>
      <c r="G125" s="152"/>
      <c r="H125" s="152"/>
      <c r="I125" s="152"/>
      <c r="J125" s="152"/>
      <c r="K125" s="152"/>
      <c r="L125" s="152"/>
      <c r="M125" s="152"/>
      <c r="N125" s="153"/>
      <c r="O125" s="56"/>
      <c r="P125" s="245" t="s">
        <v>347</v>
      </c>
      <c r="Q125" s="242" t="s">
        <v>287</v>
      </c>
      <c r="R125" s="129"/>
    </row>
    <row r="126" spans="1:18" s="57" customFormat="1" x14ac:dyDescent="0.25">
      <c r="A126" s="263"/>
      <c r="B126" s="266"/>
      <c r="C126" s="275"/>
      <c r="D126" s="272"/>
      <c r="E126" s="152"/>
      <c r="F126" s="152"/>
      <c r="G126" s="152"/>
      <c r="H126" s="152"/>
      <c r="I126" s="152"/>
      <c r="J126" s="152"/>
      <c r="K126" s="152"/>
      <c r="L126" s="152"/>
      <c r="M126" s="152"/>
      <c r="N126" s="153"/>
      <c r="O126" s="56"/>
      <c r="P126" s="245" t="s">
        <v>348</v>
      </c>
      <c r="Q126" s="242" t="s">
        <v>364</v>
      </c>
      <c r="R126" s="129"/>
    </row>
    <row r="127" spans="1:18" s="57" customFormat="1" x14ac:dyDescent="0.25">
      <c r="A127" s="263"/>
      <c r="B127" s="266"/>
      <c r="C127" s="275"/>
      <c r="D127" s="272"/>
      <c r="E127" s="152"/>
      <c r="F127" s="152"/>
      <c r="G127" s="152"/>
      <c r="H127" s="152"/>
      <c r="I127" s="152"/>
      <c r="J127" s="152"/>
      <c r="K127" s="152"/>
      <c r="L127" s="152"/>
      <c r="M127" s="152"/>
      <c r="N127" s="153"/>
      <c r="O127" s="56"/>
      <c r="P127" s="245" t="s">
        <v>349</v>
      </c>
      <c r="Q127" s="242" t="s">
        <v>364</v>
      </c>
      <c r="R127" s="129"/>
    </row>
    <row r="128" spans="1:18" s="57" customFormat="1" x14ac:dyDescent="0.25">
      <c r="A128" s="263"/>
      <c r="B128" s="266"/>
      <c r="C128" s="275"/>
      <c r="D128" s="272"/>
      <c r="E128" s="152"/>
      <c r="F128" s="152"/>
      <c r="G128" s="152"/>
      <c r="H128" s="152"/>
      <c r="I128" s="152"/>
      <c r="J128" s="152"/>
      <c r="K128" s="152"/>
      <c r="L128" s="152"/>
      <c r="M128" s="152"/>
      <c r="N128" s="153"/>
      <c r="O128" s="56"/>
      <c r="P128" s="245" t="s">
        <v>350</v>
      </c>
      <c r="Q128" s="242" t="s">
        <v>364</v>
      </c>
      <c r="R128" s="129"/>
    </row>
    <row r="129" spans="1:18" s="57" customFormat="1" x14ac:dyDescent="0.25">
      <c r="A129" s="263"/>
      <c r="B129" s="266"/>
      <c r="C129" s="275"/>
      <c r="D129" s="272"/>
      <c r="E129" s="152"/>
      <c r="F129" s="152"/>
      <c r="G129" s="152"/>
      <c r="H129" s="152"/>
      <c r="I129" s="152"/>
      <c r="J129" s="152"/>
      <c r="K129" s="152"/>
      <c r="L129" s="152"/>
      <c r="M129" s="152"/>
      <c r="N129" s="153"/>
      <c r="O129" s="56"/>
      <c r="P129" s="245" t="s">
        <v>351</v>
      </c>
      <c r="Q129" s="242" t="s">
        <v>364</v>
      </c>
      <c r="R129" s="129"/>
    </row>
    <row r="130" spans="1:18" s="57" customFormat="1" x14ac:dyDescent="0.25">
      <c r="A130" s="263"/>
      <c r="B130" s="266"/>
      <c r="C130" s="275"/>
      <c r="D130" s="272"/>
      <c r="E130" s="152"/>
      <c r="F130" s="152"/>
      <c r="G130" s="152"/>
      <c r="H130" s="152"/>
      <c r="I130" s="152"/>
      <c r="J130" s="152"/>
      <c r="K130" s="152"/>
      <c r="L130" s="152"/>
      <c r="M130" s="152"/>
      <c r="N130" s="153"/>
      <c r="O130" s="56"/>
      <c r="P130" s="245" t="s">
        <v>352</v>
      </c>
      <c r="Q130" s="242" t="s">
        <v>364</v>
      </c>
      <c r="R130" s="129"/>
    </row>
    <row r="131" spans="1:18" s="57" customFormat="1" ht="16.5" x14ac:dyDescent="0.25">
      <c r="A131" s="263"/>
      <c r="B131" s="266"/>
      <c r="C131" s="275"/>
      <c r="D131" s="272"/>
      <c r="E131" s="152"/>
      <c r="F131" s="152"/>
      <c r="G131" s="152"/>
      <c r="H131" s="152"/>
      <c r="I131" s="152"/>
      <c r="J131" s="152"/>
      <c r="K131" s="152"/>
      <c r="L131" s="152"/>
      <c r="M131" s="152"/>
      <c r="N131" s="153"/>
      <c r="O131" s="56"/>
      <c r="P131" s="245" t="s">
        <v>353</v>
      </c>
      <c r="Q131" s="242" t="s">
        <v>365</v>
      </c>
      <c r="R131" s="129"/>
    </row>
    <row r="132" spans="1:18" s="57" customFormat="1" ht="16.5" x14ac:dyDescent="0.25">
      <c r="A132" s="263"/>
      <c r="B132" s="266"/>
      <c r="C132" s="275"/>
      <c r="D132" s="272"/>
      <c r="E132" s="152"/>
      <c r="F132" s="152"/>
      <c r="G132" s="152"/>
      <c r="H132" s="152"/>
      <c r="I132" s="152"/>
      <c r="J132" s="152"/>
      <c r="K132" s="152"/>
      <c r="L132" s="152"/>
      <c r="M132" s="152"/>
      <c r="N132" s="153"/>
      <c r="O132" s="56"/>
      <c r="P132" s="245" t="s">
        <v>354</v>
      </c>
      <c r="Q132" s="242" t="s">
        <v>365</v>
      </c>
      <c r="R132" s="129"/>
    </row>
    <row r="133" spans="1:18" s="57" customFormat="1" ht="16.5" x14ac:dyDescent="0.25">
      <c r="A133" s="263"/>
      <c r="B133" s="266"/>
      <c r="C133" s="275"/>
      <c r="D133" s="272"/>
      <c r="E133" s="152"/>
      <c r="F133" s="152"/>
      <c r="G133" s="152"/>
      <c r="H133" s="152"/>
      <c r="I133" s="152"/>
      <c r="J133" s="152"/>
      <c r="K133" s="152"/>
      <c r="L133" s="152"/>
      <c r="M133" s="152"/>
      <c r="N133" s="153"/>
      <c r="O133" s="56"/>
      <c r="P133" s="245" t="s">
        <v>355</v>
      </c>
      <c r="Q133" s="242" t="s">
        <v>365</v>
      </c>
      <c r="R133" s="129"/>
    </row>
    <row r="134" spans="1:18" s="57" customFormat="1" ht="16.5" x14ac:dyDescent="0.25">
      <c r="A134" s="263"/>
      <c r="B134" s="266"/>
      <c r="C134" s="275"/>
      <c r="D134" s="272"/>
      <c r="E134" s="152"/>
      <c r="F134" s="152"/>
      <c r="G134" s="152"/>
      <c r="H134" s="152"/>
      <c r="I134" s="152"/>
      <c r="J134" s="152"/>
      <c r="K134" s="152"/>
      <c r="L134" s="152"/>
      <c r="M134" s="152"/>
      <c r="N134" s="153"/>
      <c r="O134" s="56"/>
      <c r="P134" s="245" t="s">
        <v>356</v>
      </c>
      <c r="Q134" s="242" t="s">
        <v>365</v>
      </c>
      <c r="R134" s="129"/>
    </row>
    <row r="135" spans="1:18" s="57" customFormat="1" ht="16.5" x14ac:dyDescent="0.25">
      <c r="A135" s="263"/>
      <c r="B135" s="266"/>
      <c r="C135" s="275"/>
      <c r="D135" s="272"/>
      <c r="E135" s="152"/>
      <c r="F135" s="152"/>
      <c r="G135" s="152"/>
      <c r="H135" s="152"/>
      <c r="I135" s="152"/>
      <c r="J135" s="152"/>
      <c r="K135" s="152"/>
      <c r="L135" s="152"/>
      <c r="M135" s="152"/>
      <c r="N135" s="153"/>
      <c r="O135" s="56"/>
      <c r="P135" s="245" t="s">
        <v>357</v>
      </c>
      <c r="Q135" s="242" t="s">
        <v>365</v>
      </c>
      <c r="R135" s="129"/>
    </row>
    <row r="136" spans="1:18" s="57" customFormat="1" ht="16.5" x14ac:dyDescent="0.25">
      <c r="A136" s="263"/>
      <c r="B136" s="266"/>
      <c r="C136" s="275"/>
      <c r="D136" s="272"/>
      <c r="E136" s="152"/>
      <c r="F136" s="152"/>
      <c r="G136" s="152"/>
      <c r="H136" s="152"/>
      <c r="I136" s="152"/>
      <c r="J136" s="152"/>
      <c r="K136" s="152"/>
      <c r="L136" s="152"/>
      <c r="M136" s="152"/>
      <c r="N136" s="153"/>
      <c r="O136" s="56"/>
      <c r="P136" s="245" t="s">
        <v>358</v>
      </c>
      <c r="Q136" s="242" t="s">
        <v>365</v>
      </c>
      <c r="R136" s="129"/>
    </row>
    <row r="137" spans="1:18" s="57" customFormat="1" ht="16.5" x14ac:dyDescent="0.25">
      <c r="A137" s="263"/>
      <c r="B137" s="266"/>
      <c r="C137" s="275"/>
      <c r="D137" s="272"/>
      <c r="E137" s="152"/>
      <c r="F137" s="152"/>
      <c r="G137" s="152"/>
      <c r="H137" s="152"/>
      <c r="I137" s="152"/>
      <c r="J137" s="152"/>
      <c r="K137" s="152"/>
      <c r="L137" s="152"/>
      <c r="M137" s="152"/>
      <c r="N137" s="153"/>
      <c r="O137" s="56"/>
      <c r="P137" s="245" t="s">
        <v>368</v>
      </c>
      <c r="Q137" s="242" t="s">
        <v>365</v>
      </c>
      <c r="R137" s="129"/>
    </row>
    <row r="138" spans="1:18" s="57" customFormat="1" ht="16.5" x14ac:dyDescent="0.25">
      <c r="A138" s="263"/>
      <c r="B138" s="266"/>
      <c r="C138" s="275"/>
      <c r="D138" s="272"/>
      <c r="E138" s="152"/>
      <c r="F138" s="152"/>
      <c r="G138" s="152"/>
      <c r="H138" s="152"/>
      <c r="I138" s="152"/>
      <c r="J138" s="152"/>
      <c r="K138" s="152"/>
      <c r="L138" s="152"/>
      <c r="M138" s="152"/>
      <c r="N138" s="153"/>
      <c r="O138" s="56"/>
      <c r="P138" s="245" t="s">
        <v>369</v>
      </c>
      <c r="Q138" s="242" t="s">
        <v>365</v>
      </c>
      <c r="R138" s="129"/>
    </row>
    <row r="139" spans="1:18" s="57" customFormat="1" ht="16.5" x14ac:dyDescent="0.25">
      <c r="A139" s="263"/>
      <c r="B139" s="266"/>
      <c r="C139" s="275"/>
      <c r="D139" s="272"/>
      <c r="E139" s="152"/>
      <c r="F139" s="152"/>
      <c r="G139" s="152"/>
      <c r="H139" s="152"/>
      <c r="I139" s="152"/>
      <c r="J139" s="152"/>
      <c r="K139" s="152"/>
      <c r="L139" s="152"/>
      <c r="M139" s="152"/>
      <c r="N139" s="153"/>
      <c r="O139" s="56"/>
      <c r="P139" s="245" t="s">
        <v>370</v>
      </c>
      <c r="Q139" s="242" t="s">
        <v>365</v>
      </c>
      <c r="R139" s="129"/>
    </row>
    <row r="140" spans="1:18" s="57" customFormat="1" x14ac:dyDescent="0.25">
      <c r="A140" s="263"/>
      <c r="B140" s="266"/>
      <c r="C140" s="275"/>
      <c r="D140" s="272"/>
      <c r="E140" s="152"/>
      <c r="F140" s="152"/>
      <c r="G140" s="152"/>
      <c r="H140" s="152"/>
      <c r="I140" s="152"/>
      <c r="J140" s="152"/>
      <c r="K140" s="152"/>
      <c r="L140" s="152"/>
      <c r="M140" s="152"/>
      <c r="N140" s="153"/>
      <c r="O140" s="56"/>
      <c r="P140" s="245" t="s">
        <v>371</v>
      </c>
      <c r="Q140" s="242" t="s">
        <v>364</v>
      </c>
      <c r="R140" s="129"/>
    </row>
    <row r="141" spans="1:18" s="57" customFormat="1" x14ac:dyDescent="0.25">
      <c r="A141" s="263"/>
      <c r="B141" s="266"/>
      <c r="C141" s="275"/>
      <c r="D141" s="272"/>
      <c r="E141" s="152"/>
      <c r="F141" s="152"/>
      <c r="G141" s="152"/>
      <c r="H141" s="152"/>
      <c r="I141" s="152"/>
      <c r="J141" s="152"/>
      <c r="K141" s="152"/>
      <c r="L141" s="152"/>
      <c r="M141" s="152"/>
      <c r="N141" s="153"/>
      <c r="O141" s="56"/>
      <c r="P141" s="245" t="s">
        <v>372</v>
      </c>
      <c r="Q141" s="242" t="s">
        <v>364</v>
      </c>
      <c r="R141" s="129"/>
    </row>
    <row r="142" spans="1:18" s="57" customFormat="1" x14ac:dyDescent="0.25">
      <c r="A142" s="263"/>
      <c r="B142" s="266"/>
      <c r="C142" s="275"/>
      <c r="D142" s="272"/>
      <c r="E142" s="152"/>
      <c r="F142" s="152"/>
      <c r="G142" s="152"/>
      <c r="H142" s="152"/>
      <c r="I142" s="152"/>
      <c r="J142" s="152"/>
      <c r="K142" s="152"/>
      <c r="L142" s="152"/>
      <c r="M142" s="152"/>
      <c r="N142" s="153"/>
      <c r="O142" s="56"/>
      <c r="P142" s="245" t="s">
        <v>373</v>
      </c>
      <c r="Q142" s="242" t="s">
        <v>364</v>
      </c>
      <c r="R142" s="129"/>
    </row>
    <row r="143" spans="1:18" s="57" customFormat="1" x14ac:dyDescent="0.25">
      <c r="A143" s="263"/>
      <c r="B143" s="266"/>
      <c r="C143" s="275"/>
      <c r="D143" s="272"/>
      <c r="E143" s="152"/>
      <c r="F143" s="152"/>
      <c r="G143" s="152"/>
      <c r="H143" s="152"/>
      <c r="I143" s="152"/>
      <c r="J143" s="152"/>
      <c r="K143" s="152"/>
      <c r="L143" s="152"/>
      <c r="M143" s="152"/>
      <c r="N143" s="153"/>
      <c r="O143" s="56"/>
      <c r="P143" s="245" t="s">
        <v>374</v>
      </c>
      <c r="Q143" s="242" t="s">
        <v>364</v>
      </c>
      <c r="R143" s="129"/>
    </row>
    <row r="144" spans="1:18" s="57" customFormat="1" x14ac:dyDescent="0.25">
      <c r="A144" s="263"/>
      <c r="B144" s="266"/>
      <c r="C144" s="275"/>
      <c r="D144" s="272"/>
      <c r="E144" s="152"/>
      <c r="F144" s="152"/>
      <c r="G144" s="152"/>
      <c r="H144" s="152"/>
      <c r="I144" s="152"/>
      <c r="J144" s="152"/>
      <c r="K144" s="152"/>
      <c r="L144" s="152"/>
      <c r="M144" s="152"/>
      <c r="N144" s="153"/>
      <c r="O144" s="56"/>
      <c r="P144" s="245" t="s">
        <v>359</v>
      </c>
      <c r="Q144" s="242" t="s">
        <v>364</v>
      </c>
      <c r="R144" s="129"/>
    </row>
    <row r="145" spans="1:18" s="57" customFormat="1" x14ac:dyDescent="0.25">
      <c r="A145" s="263"/>
      <c r="B145" s="266"/>
      <c r="C145" s="275"/>
      <c r="D145" s="272"/>
      <c r="E145" s="152"/>
      <c r="F145" s="152"/>
      <c r="G145" s="152"/>
      <c r="H145" s="152"/>
      <c r="I145" s="152"/>
      <c r="J145" s="152"/>
      <c r="K145" s="152"/>
      <c r="L145" s="152"/>
      <c r="M145" s="152"/>
      <c r="N145" s="153"/>
      <c r="O145" s="56"/>
      <c r="P145" s="245" t="s">
        <v>360</v>
      </c>
      <c r="Q145" s="242" t="s">
        <v>364</v>
      </c>
      <c r="R145" s="129"/>
    </row>
    <row r="146" spans="1:18" s="57" customFormat="1" x14ac:dyDescent="0.25">
      <c r="A146" s="263"/>
      <c r="B146" s="266"/>
      <c r="C146" s="275"/>
      <c r="D146" s="272"/>
      <c r="E146" s="152"/>
      <c r="F146" s="152"/>
      <c r="G146" s="152"/>
      <c r="H146" s="152"/>
      <c r="I146" s="152"/>
      <c r="J146" s="152"/>
      <c r="K146" s="152"/>
      <c r="L146" s="152"/>
      <c r="M146" s="152"/>
      <c r="N146" s="153"/>
      <c r="O146" s="56"/>
      <c r="P146" s="245" t="s">
        <v>361</v>
      </c>
      <c r="Q146" s="242" t="s">
        <v>364</v>
      </c>
      <c r="R146" s="129"/>
    </row>
    <row r="147" spans="1:18" s="57" customFormat="1" x14ac:dyDescent="0.25">
      <c r="A147" s="263"/>
      <c r="B147" s="266"/>
      <c r="C147" s="275"/>
      <c r="D147" s="272"/>
      <c r="E147" s="152"/>
      <c r="F147" s="152"/>
      <c r="G147" s="152"/>
      <c r="H147" s="152"/>
      <c r="I147" s="152"/>
      <c r="J147" s="152"/>
      <c r="K147" s="152"/>
      <c r="L147" s="152"/>
      <c r="M147" s="152"/>
      <c r="N147" s="153"/>
      <c r="O147" s="56"/>
      <c r="P147" s="245" t="s">
        <v>362</v>
      </c>
      <c r="Q147" s="242" t="s">
        <v>364</v>
      </c>
      <c r="R147" s="129"/>
    </row>
    <row r="148" spans="1:18" s="57" customFormat="1" ht="15.75" thickBot="1" x14ac:dyDescent="0.3">
      <c r="A148" s="264"/>
      <c r="B148" s="267"/>
      <c r="C148" s="309"/>
      <c r="D148" s="273"/>
      <c r="E148" s="152"/>
      <c r="F148" s="152"/>
      <c r="G148" s="152"/>
      <c r="H148" s="152"/>
      <c r="I148" s="152"/>
      <c r="J148" s="152"/>
      <c r="K148" s="152"/>
      <c r="L148" s="152"/>
      <c r="M148" s="152"/>
      <c r="N148" s="153"/>
      <c r="O148" s="56"/>
      <c r="P148" s="246" t="s">
        <v>367</v>
      </c>
      <c r="Q148" s="241" t="s">
        <v>364</v>
      </c>
      <c r="R148" s="132"/>
    </row>
    <row r="149" spans="1:18" s="57" customFormat="1" ht="15.75" thickBot="1" x14ac:dyDescent="0.3">
      <c r="A149" s="158" t="s">
        <v>231</v>
      </c>
      <c r="B149" s="249" t="s">
        <v>109</v>
      </c>
      <c r="C149" s="160" t="s">
        <v>15</v>
      </c>
      <c r="D149" s="212">
        <v>1</v>
      </c>
      <c r="E149" s="83">
        <v>30</v>
      </c>
      <c r="F149" s="83">
        <v>185</v>
      </c>
      <c r="G149" s="83">
        <v>0</v>
      </c>
      <c r="H149" s="83">
        <v>0</v>
      </c>
      <c r="I149" s="83">
        <f>+E149+F149+G149+H149</f>
        <v>215</v>
      </c>
      <c r="J149" s="83">
        <f>+E149*D149</f>
        <v>30</v>
      </c>
      <c r="K149" s="83">
        <f>+F149*D149</f>
        <v>185</v>
      </c>
      <c r="L149" s="83">
        <f>+G149*D149</f>
        <v>0</v>
      </c>
      <c r="M149" s="83">
        <f>+H149*D149</f>
        <v>0</v>
      </c>
      <c r="N149" s="84">
        <f t="shared" si="5"/>
        <v>215</v>
      </c>
      <c r="O149" s="56"/>
      <c r="P149" s="169"/>
      <c r="Q149" s="163"/>
      <c r="R149" s="164"/>
    </row>
    <row r="150" spans="1:18" ht="15.75" thickBot="1" x14ac:dyDescent="0.3">
      <c r="A150" s="5" t="s">
        <v>232</v>
      </c>
      <c r="B150" s="354" t="s">
        <v>242</v>
      </c>
      <c r="C150" s="346"/>
      <c r="D150" s="346"/>
      <c r="E150" s="346"/>
      <c r="F150" s="346"/>
      <c r="G150" s="346"/>
      <c r="H150" s="346"/>
      <c r="I150" s="346"/>
      <c r="J150" s="346"/>
      <c r="K150" s="346"/>
      <c r="L150" s="346"/>
      <c r="M150" s="346"/>
      <c r="N150" s="346">
        <f>SUM(N151)</f>
        <v>12.109500000000001</v>
      </c>
      <c r="O150" s="346" t="e">
        <f>+N150/#REF!</f>
        <v>#REF!</v>
      </c>
      <c r="P150" s="346"/>
      <c r="Q150" s="346"/>
      <c r="R150" s="347"/>
    </row>
    <row r="151" spans="1:18" s="57" customFormat="1" ht="15.75" thickBot="1" x14ac:dyDescent="0.3">
      <c r="A151" s="262" t="s">
        <v>233</v>
      </c>
      <c r="B151" s="265" t="s">
        <v>243</v>
      </c>
      <c r="C151" s="268" t="s">
        <v>13</v>
      </c>
      <c r="D151" s="271">
        <v>80.73</v>
      </c>
      <c r="E151" s="96">
        <v>0.15</v>
      </c>
      <c r="F151" s="96">
        <v>0</v>
      </c>
      <c r="G151" s="96">
        <v>0</v>
      </c>
      <c r="H151" s="96">
        <v>0</v>
      </c>
      <c r="I151" s="96">
        <f>+E151+F151+G151+H151</f>
        <v>0.15</v>
      </c>
      <c r="J151" s="96">
        <f>+E151*D151</f>
        <v>12.109500000000001</v>
      </c>
      <c r="K151" s="96">
        <f>+F151*D151</f>
        <v>0</v>
      </c>
      <c r="L151" s="96">
        <f>+G151*D151</f>
        <v>0</v>
      </c>
      <c r="M151" s="96">
        <f>+H151*D151</f>
        <v>0</v>
      </c>
      <c r="N151" s="97">
        <f t="shared" si="5"/>
        <v>12.109500000000001</v>
      </c>
      <c r="O151" s="56"/>
      <c r="P151" s="243" t="s">
        <v>375</v>
      </c>
      <c r="Q151" s="180" t="s">
        <v>387</v>
      </c>
      <c r="R151" s="127"/>
    </row>
    <row r="152" spans="1:18" x14ac:dyDescent="0.25">
      <c r="A152" s="263"/>
      <c r="B152" s="266"/>
      <c r="C152" s="269"/>
      <c r="D152" s="272"/>
      <c r="E152" s="10"/>
      <c r="F152" s="10"/>
      <c r="G152" s="10"/>
      <c r="H152" s="10"/>
      <c r="I152" s="9"/>
      <c r="J152" s="9"/>
      <c r="K152" s="9"/>
      <c r="L152" s="9"/>
      <c r="M152" s="9"/>
      <c r="N152" s="9"/>
      <c r="P152" s="245" t="s">
        <v>376</v>
      </c>
      <c r="Q152" s="260" t="s">
        <v>287</v>
      </c>
      <c r="R152" s="251"/>
    </row>
    <row r="153" spans="1:18" s="55" customFormat="1" x14ac:dyDescent="0.25">
      <c r="A153" s="263"/>
      <c r="B153" s="266"/>
      <c r="C153" s="269"/>
      <c r="D153" s="272"/>
      <c r="E153" s="10"/>
      <c r="F153" s="10"/>
      <c r="G153" s="10"/>
      <c r="H153" s="10"/>
      <c r="I153" s="9"/>
      <c r="J153" s="9"/>
      <c r="K153" s="9"/>
      <c r="L153" s="9"/>
      <c r="M153" s="9"/>
      <c r="N153" s="9"/>
      <c r="P153" s="252" t="s">
        <v>384</v>
      </c>
      <c r="Q153" s="260" t="s">
        <v>366</v>
      </c>
      <c r="R153" s="251"/>
    </row>
    <row r="154" spans="1:18" s="55" customFormat="1" x14ac:dyDescent="0.25">
      <c r="A154" s="263"/>
      <c r="B154" s="266"/>
      <c r="C154" s="269"/>
      <c r="D154" s="272"/>
      <c r="E154" s="10"/>
      <c r="F154" s="10"/>
      <c r="G154" s="10"/>
      <c r="H154" s="10"/>
      <c r="I154" s="9"/>
      <c r="J154" s="9"/>
      <c r="K154" s="9"/>
      <c r="L154" s="9"/>
      <c r="M154" s="9"/>
      <c r="N154" s="9"/>
      <c r="P154" s="252" t="s">
        <v>385</v>
      </c>
      <c r="Q154" s="260" t="s">
        <v>366</v>
      </c>
      <c r="R154" s="251"/>
    </row>
    <row r="155" spans="1:18" s="55" customFormat="1" ht="15.75" thickBot="1" x14ac:dyDescent="0.3">
      <c r="A155" s="264"/>
      <c r="B155" s="267"/>
      <c r="C155" s="270"/>
      <c r="D155" s="273"/>
      <c r="E155" s="10"/>
      <c r="F155" s="10"/>
      <c r="G155" s="10"/>
      <c r="H155" s="10"/>
      <c r="I155" s="9"/>
      <c r="J155" s="9"/>
      <c r="K155" s="9"/>
      <c r="L155" s="9"/>
      <c r="M155" s="9"/>
      <c r="N155" s="9"/>
      <c r="P155" s="253" t="s">
        <v>386</v>
      </c>
      <c r="Q155" s="261" t="s">
        <v>366</v>
      </c>
      <c r="R155" s="250"/>
    </row>
    <row r="156" spans="1:18" s="55" customFormat="1" x14ac:dyDescent="0.25">
      <c r="A156"/>
      <c r="B156"/>
      <c r="C156" s="7"/>
      <c r="D156" s="8"/>
      <c r="E156" s="10"/>
      <c r="F156" s="10"/>
      <c r="G156" s="10"/>
      <c r="H156" s="10"/>
      <c r="I156" s="9"/>
      <c r="J156" s="9"/>
      <c r="K156" s="9"/>
      <c r="L156" s="9"/>
      <c r="M156" s="9"/>
      <c r="N156" s="9"/>
      <c r="P156"/>
    </row>
  </sheetData>
  <mergeCells count="105">
    <mergeCell ref="A1:N1"/>
    <mergeCell ref="A2:N2"/>
    <mergeCell ref="A19:R19"/>
    <mergeCell ref="A22:N22"/>
    <mergeCell ref="A23:A24"/>
    <mergeCell ref="B23:B24"/>
    <mergeCell ref="C23:C24"/>
    <mergeCell ref="D23:D24"/>
    <mergeCell ref="P22:R22"/>
    <mergeCell ref="P23:P24"/>
    <mergeCell ref="Q23:Q24"/>
    <mergeCell ref="R23:R24"/>
    <mergeCell ref="P25:R25"/>
    <mergeCell ref="A25:N25"/>
    <mergeCell ref="E23:I23"/>
    <mergeCell ref="J23:N23"/>
    <mergeCell ref="B26:R26"/>
    <mergeCell ref="A35:A36"/>
    <mergeCell ref="B35:B36"/>
    <mergeCell ref="C35:C36"/>
    <mergeCell ref="D35:D36"/>
    <mergeCell ref="A38:A42"/>
    <mergeCell ref="B38:B42"/>
    <mergeCell ref="C38:C42"/>
    <mergeCell ref="D38:D42"/>
    <mergeCell ref="A27:A29"/>
    <mergeCell ref="B27:B29"/>
    <mergeCell ref="C27:C29"/>
    <mergeCell ref="D27:D29"/>
    <mergeCell ref="A30:A33"/>
    <mergeCell ref="B30:B33"/>
    <mergeCell ref="C30:C33"/>
    <mergeCell ref="D30:D33"/>
    <mergeCell ref="B34:R34"/>
    <mergeCell ref="A52:A56"/>
    <mergeCell ref="B52:B56"/>
    <mergeCell ref="C52:C56"/>
    <mergeCell ref="D52:D56"/>
    <mergeCell ref="A58:A59"/>
    <mergeCell ref="B58:B59"/>
    <mergeCell ref="C58:C59"/>
    <mergeCell ref="D58:D59"/>
    <mergeCell ref="A43:A45"/>
    <mergeCell ref="B43:B45"/>
    <mergeCell ref="C43:C45"/>
    <mergeCell ref="D43:D45"/>
    <mergeCell ref="A46:A51"/>
    <mergeCell ref="B46:B51"/>
    <mergeCell ref="C46:C51"/>
    <mergeCell ref="D46:D51"/>
    <mergeCell ref="B57:R57"/>
    <mergeCell ref="A72:A73"/>
    <mergeCell ref="B72:B73"/>
    <mergeCell ref="C72:C73"/>
    <mergeCell ref="D72:D73"/>
    <mergeCell ref="A75:A78"/>
    <mergeCell ref="B75:B78"/>
    <mergeCell ref="C75:C78"/>
    <mergeCell ref="D75:D78"/>
    <mergeCell ref="A60:A61"/>
    <mergeCell ref="B60:B61"/>
    <mergeCell ref="C60:C61"/>
    <mergeCell ref="D60:D61"/>
    <mergeCell ref="A63:A70"/>
    <mergeCell ref="B63:B70"/>
    <mergeCell ref="C63:C70"/>
    <mergeCell ref="D63:D70"/>
    <mergeCell ref="B71:R71"/>
    <mergeCell ref="A88:A91"/>
    <mergeCell ref="B88:B91"/>
    <mergeCell ref="C88:C91"/>
    <mergeCell ref="D88:D91"/>
    <mergeCell ref="A95:A96"/>
    <mergeCell ref="B95:B96"/>
    <mergeCell ref="C95:C96"/>
    <mergeCell ref="D95:D96"/>
    <mergeCell ref="A79:A81"/>
    <mergeCell ref="B79:B81"/>
    <mergeCell ref="C79:C81"/>
    <mergeCell ref="D79:D81"/>
    <mergeCell ref="A82:A87"/>
    <mergeCell ref="B82:B87"/>
    <mergeCell ref="C82:C87"/>
    <mergeCell ref="D82:D87"/>
    <mergeCell ref="B94:R94"/>
    <mergeCell ref="A112:A148"/>
    <mergeCell ref="B112:B148"/>
    <mergeCell ref="C112:C148"/>
    <mergeCell ref="D112:D148"/>
    <mergeCell ref="A151:A155"/>
    <mergeCell ref="B151:B155"/>
    <mergeCell ref="C151:C155"/>
    <mergeCell ref="D151:D155"/>
    <mergeCell ref="A98:A101"/>
    <mergeCell ref="B98:B101"/>
    <mergeCell ref="C98:C101"/>
    <mergeCell ref="D98:D101"/>
    <mergeCell ref="A104:A106"/>
    <mergeCell ref="B104:B106"/>
    <mergeCell ref="C104:C106"/>
    <mergeCell ref="D104:D106"/>
    <mergeCell ref="B103:R103"/>
    <mergeCell ref="B107:R107"/>
    <mergeCell ref="B111:R111"/>
    <mergeCell ref="B150:R150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68"/>
  <sheetViews>
    <sheetView showGridLines="0" topLeftCell="A16" zoomScale="90" zoomScaleNormal="90" workbookViewId="0">
      <selection activeCell="P22" sqref="P22:R25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0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43.8554687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238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240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1" spans="1:18" ht="15.75" thickBot="1" x14ac:dyDescent="0.3"/>
    <row r="22" spans="1:18" ht="16.5" thickBot="1" x14ac:dyDescent="0.3">
      <c r="A22" s="311" t="s">
        <v>1</v>
      </c>
      <c r="B22" s="312"/>
      <c r="C22" s="312"/>
      <c r="D22" s="312"/>
      <c r="E22" s="312"/>
      <c r="F22" s="312"/>
      <c r="G22" s="312"/>
      <c r="H22" s="312"/>
      <c r="I22" s="312"/>
      <c r="J22" s="312"/>
      <c r="K22" s="312"/>
      <c r="L22" s="312"/>
      <c r="M22" s="312"/>
      <c r="N22" s="313"/>
      <c r="P22" s="328" t="s">
        <v>280</v>
      </c>
      <c r="Q22" s="329"/>
      <c r="R22" s="330"/>
    </row>
    <row r="23" spans="1:18" x14ac:dyDescent="0.25">
      <c r="A23" s="314" t="s">
        <v>14</v>
      </c>
      <c r="B23" s="316" t="s">
        <v>2</v>
      </c>
      <c r="C23" s="316" t="s">
        <v>3</v>
      </c>
      <c r="D23" s="318" t="s">
        <v>4</v>
      </c>
      <c r="E23" s="320" t="s">
        <v>5</v>
      </c>
      <c r="F23" s="321"/>
      <c r="G23" s="321"/>
      <c r="H23" s="321"/>
      <c r="I23" s="321"/>
      <c r="J23" s="314" t="s">
        <v>6</v>
      </c>
      <c r="K23" s="316"/>
      <c r="L23" s="316"/>
      <c r="M23" s="316"/>
      <c r="N23" s="322"/>
      <c r="P23" s="334" t="s">
        <v>285</v>
      </c>
      <c r="Q23" s="316" t="s">
        <v>3</v>
      </c>
      <c r="R23" s="322" t="s">
        <v>4</v>
      </c>
    </row>
    <row r="24" spans="1:18" ht="26.25" thickBot="1" x14ac:dyDescent="0.3">
      <c r="A24" s="315"/>
      <c r="B24" s="317"/>
      <c r="C24" s="317"/>
      <c r="D24" s="319"/>
      <c r="E24" s="1" t="s">
        <v>7</v>
      </c>
      <c r="F24" s="2" t="s">
        <v>8</v>
      </c>
      <c r="G24" s="2" t="s">
        <v>9</v>
      </c>
      <c r="H24" s="2" t="s">
        <v>10</v>
      </c>
      <c r="I24" s="3" t="s">
        <v>11</v>
      </c>
      <c r="J24" s="1" t="s">
        <v>7</v>
      </c>
      <c r="K24" s="2" t="s">
        <v>8</v>
      </c>
      <c r="L24" s="2" t="s">
        <v>9</v>
      </c>
      <c r="M24" s="2" t="s">
        <v>10</v>
      </c>
      <c r="N24" s="4" t="s">
        <v>12</v>
      </c>
      <c r="P24" s="335"/>
      <c r="Q24" s="317"/>
      <c r="R24" s="336"/>
    </row>
    <row r="25" spans="1:18" ht="8.25" customHeight="1" thickBot="1" x14ac:dyDescent="0.3">
      <c r="A25" s="325"/>
      <c r="B25" s="326"/>
      <c r="C25" s="326"/>
      <c r="D25" s="326"/>
      <c r="E25" s="326"/>
      <c r="F25" s="326"/>
      <c r="G25" s="326"/>
      <c r="H25" s="326"/>
      <c r="I25" s="326"/>
      <c r="J25" s="326"/>
      <c r="K25" s="326"/>
      <c r="L25" s="326"/>
      <c r="M25" s="326"/>
      <c r="N25" s="327"/>
      <c r="P25" s="331"/>
      <c r="Q25" s="332"/>
      <c r="R25" s="333"/>
    </row>
    <row r="26" spans="1:18" ht="15.75" thickBot="1" x14ac:dyDescent="0.3">
      <c r="A26" s="5" t="s">
        <v>192</v>
      </c>
      <c r="B26" s="354" t="s">
        <v>16</v>
      </c>
      <c r="C26" s="346"/>
      <c r="D26" s="346"/>
      <c r="E26" s="346"/>
      <c r="F26" s="346"/>
      <c r="G26" s="346"/>
      <c r="H26" s="346"/>
      <c r="I26" s="346"/>
      <c r="J26" s="346"/>
      <c r="K26" s="346"/>
      <c r="L26" s="346"/>
      <c r="M26" s="346"/>
      <c r="N26" s="346"/>
      <c r="O26" s="346"/>
      <c r="P26" s="346"/>
      <c r="Q26" s="346"/>
      <c r="R26" s="347"/>
    </row>
    <row r="27" spans="1:18" s="57" customFormat="1" x14ac:dyDescent="0.25">
      <c r="A27" s="292" t="s">
        <v>193</v>
      </c>
      <c r="B27" s="295" t="s">
        <v>110</v>
      </c>
      <c r="C27" s="298" t="s">
        <v>18</v>
      </c>
      <c r="D27" s="301">
        <f>+Wood!Q10</f>
        <v>211.25</v>
      </c>
      <c r="E27" s="106">
        <v>0.5</v>
      </c>
      <c r="F27" s="106">
        <v>1.9</v>
      </c>
      <c r="G27" s="106">
        <v>0</v>
      </c>
      <c r="H27" s="106">
        <v>0</v>
      </c>
      <c r="I27" s="106">
        <f t="shared" ref="I27:I30" si="0">+E27+F27+G27+H27</f>
        <v>2.4</v>
      </c>
      <c r="J27" s="106">
        <f t="shared" ref="J27:J30" si="1">+E27*D27</f>
        <v>105.625</v>
      </c>
      <c r="K27" s="106">
        <f t="shared" ref="K27:K30" si="2">+F27*D27</f>
        <v>401.375</v>
      </c>
      <c r="L27" s="106">
        <f t="shared" ref="L27:L30" si="3">+G27*D27</f>
        <v>0</v>
      </c>
      <c r="M27" s="106">
        <f t="shared" ref="M27:M30" si="4">+H27*D27</f>
        <v>0</v>
      </c>
      <c r="N27" s="108">
        <f t="shared" ref="N27:N155" si="5">+J27+K27+L27+M27</f>
        <v>507</v>
      </c>
      <c r="O27" s="56"/>
      <c r="P27" s="179" t="s">
        <v>281</v>
      </c>
      <c r="Q27" s="166" t="s">
        <v>283</v>
      </c>
      <c r="R27" s="127"/>
    </row>
    <row r="28" spans="1:18" s="57" customFormat="1" x14ac:dyDescent="0.25">
      <c r="A28" s="293"/>
      <c r="B28" s="296"/>
      <c r="C28" s="299"/>
      <c r="D28" s="302"/>
      <c r="E28" s="152"/>
      <c r="F28" s="152"/>
      <c r="G28" s="152"/>
      <c r="H28" s="152"/>
      <c r="I28" s="152"/>
      <c r="J28" s="152"/>
      <c r="K28" s="152"/>
      <c r="L28" s="152"/>
      <c r="M28" s="152"/>
      <c r="N28" s="153"/>
      <c r="O28" s="56"/>
      <c r="P28" s="128" t="s">
        <v>282</v>
      </c>
      <c r="Q28" s="138" t="s">
        <v>283</v>
      </c>
      <c r="R28" s="129"/>
    </row>
    <row r="29" spans="1:18" s="57" customFormat="1" ht="15.75" thickBot="1" x14ac:dyDescent="0.3">
      <c r="A29" s="294"/>
      <c r="B29" s="297"/>
      <c r="C29" s="300"/>
      <c r="D29" s="303"/>
      <c r="E29" s="152"/>
      <c r="F29" s="152"/>
      <c r="G29" s="152"/>
      <c r="H29" s="152"/>
      <c r="I29" s="152"/>
      <c r="J29" s="152"/>
      <c r="K29" s="152"/>
      <c r="L29" s="152"/>
      <c r="M29" s="152"/>
      <c r="N29" s="153"/>
      <c r="O29" s="56"/>
      <c r="P29" s="130" t="s">
        <v>295</v>
      </c>
      <c r="Q29" s="146" t="s">
        <v>283</v>
      </c>
      <c r="R29" s="132"/>
    </row>
    <row r="30" spans="1:18" s="57" customFormat="1" ht="15.75" thickBot="1" x14ac:dyDescent="0.3">
      <c r="A30" s="262" t="s">
        <v>194</v>
      </c>
      <c r="B30" s="285" t="s">
        <v>111</v>
      </c>
      <c r="C30" s="274" t="s">
        <v>18</v>
      </c>
      <c r="D30" s="271">
        <f>+D27</f>
        <v>211.25</v>
      </c>
      <c r="E30" s="83">
        <v>0.2</v>
      </c>
      <c r="F30" s="83">
        <v>0.1</v>
      </c>
      <c r="G30" s="83">
        <v>0</v>
      </c>
      <c r="H30" s="83">
        <v>0</v>
      </c>
      <c r="I30" s="83">
        <f t="shared" si="0"/>
        <v>0.30000000000000004</v>
      </c>
      <c r="J30" s="83">
        <f t="shared" si="1"/>
        <v>42.25</v>
      </c>
      <c r="K30" s="83">
        <f t="shared" si="2"/>
        <v>21.125</v>
      </c>
      <c r="L30" s="83">
        <f t="shared" si="3"/>
        <v>0</v>
      </c>
      <c r="M30" s="83">
        <f t="shared" si="4"/>
        <v>0</v>
      </c>
      <c r="N30" s="84">
        <f t="shared" si="5"/>
        <v>63.375</v>
      </c>
      <c r="O30" s="56"/>
      <c r="P30" s="179" t="s">
        <v>291</v>
      </c>
      <c r="Q30" s="166" t="s">
        <v>290</v>
      </c>
      <c r="R30" s="127"/>
    </row>
    <row r="31" spans="1:18" s="57" customFormat="1" ht="15.75" thickBot="1" x14ac:dyDescent="0.3">
      <c r="A31" s="263"/>
      <c r="B31" s="286"/>
      <c r="C31" s="275"/>
      <c r="D31" s="272"/>
      <c r="E31" s="83"/>
      <c r="F31" s="83"/>
      <c r="G31" s="83"/>
      <c r="H31" s="83"/>
      <c r="I31" s="83"/>
      <c r="J31" s="83"/>
      <c r="K31" s="83"/>
      <c r="L31" s="83"/>
      <c r="M31" s="83"/>
      <c r="N31" s="83"/>
      <c r="O31" s="56"/>
      <c r="P31" s="128" t="s">
        <v>292</v>
      </c>
      <c r="Q31" s="138" t="s">
        <v>294</v>
      </c>
      <c r="R31" s="129"/>
    </row>
    <row r="32" spans="1:18" s="57" customFormat="1" ht="15.75" thickBot="1" x14ac:dyDescent="0.3">
      <c r="A32" s="263"/>
      <c r="B32" s="286"/>
      <c r="C32" s="275"/>
      <c r="D32" s="272"/>
      <c r="E32" s="83"/>
      <c r="F32" s="83"/>
      <c r="G32" s="83"/>
      <c r="H32" s="83"/>
      <c r="I32" s="83"/>
      <c r="J32" s="83"/>
      <c r="K32" s="83"/>
      <c r="L32" s="83"/>
      <c r="M32" s="83"/>
      <c r="N32" s="83"/>
      <c r="O32" s="56"/>
      <c r="P32" s="128" t="s">
        <v>293</v>
      </c>
      <c r="Q32" s="138" t="s">
        <v>294</v>
      </c>
      <c r="R32" s="129"/>
    </row>
    <row r="33" spans="1:18" s="57" customFormat="1" ht="15.75" thickBot="1" x14ac:dyDescent="0.3">
      <c r="A33" s="264"/>
      <c r="B33" s="289"/>
      <c r="C33" s="309"/>
      <c r="D33" s="273"/>
      <c r="E33" s="83"/>
      <c r="F33" s="83"/>
      <c r="G33" s="83"/>
      <c r="H33" s="83"/>
      <c r="I33" s="83"/>
      <c r="J33" s="83"/>
      <c r="K33" s="83"/>
      <c r="L33" s="83"/>
      <c r="M33" s="83"/>
      <c r="N33" s="83"/>
      <c r="O33" s="56"/>
      <c r="P33" s="130" t="s">
        <v>296</v>
      </c>
      <c r="Q33" s="146" t="s">
        <v>289</v>
      </c>
      <c r="R33" s="132"/>
    </row>
    <row r="34" spans="1:18" ht="15.75" thickBot="1" x14ac:dyDescent="0.3">
      <c r="A34" s="5" t="s">
        <v>195</v>
      </c>
      <c r="B34" s="354" t="s">
        <v>38</v>
      </c>
      <c r="C34" s="346"/>
      <c r="D34" s="346"/>
      <c r="E34" s="346"/>
      <c r="F34" s="346"/>
      <c r="G34" s="346"/>
      <c r="H34" s="346"/>
      <c r="I34" s="346"/>
      <c r="J34" s="346"/>
      <c r="K34" s="346"/>
      <c r="L34" s="346"/>
      <c r="M34" s="346"/>
      <c r="N34" s="346">
        <f>SUM(N35:N52)</f>
        <v>2719.91</v>
      </c>
      <c r="O34" s="346" t="e">
        <f>+N34/#REF!</f>
        <v>#REF!</v>
      </c>
      <c r="P34" s="346"/>
      <c r="Q34" s="346"/>
      <c r="R34" s="347"/>
    </row>
    <row r="35" spans="1:18" s="57" customFormat="1" x14ac:dyDescent="0.25">
      <c r="A35" s="262" t="s">
        <v>196</v>
      </c>
      <c r="B35" s="285" t="s">
        <v>265</v>
      </c>
      <c r="C35" s="268" t="s">
        <v>18</v>
      </c>
      <c r="D35" s="271">
        <f>+Wood!Q12</f>
        <v>475.33333333333331</v>
      </c>
      <c r="E35" s="70">
        <v>0.5</v>
      </c>
      <c r="F35" s="70">
        <v>1.9</v>
      </c>
      <c r="G35" s="70">
        <v>0</v>
      </c>
      <c r="H35" s="70">
        <v>0</v>
      </c>
      <c r="I35" s="70">
        <f t="shared" ref="I35:I52" si="6">+E35+F35+G35+H35</f>
        <v>2.4</v>
      </c>
      <c r="J35" s="70">
        <f t="shared" ref="J35:J52" si="7">+E35*D35</f>
        <v>237.66666666666666</v>
      </c>
      <c r="K35" s="70">
        <f t="shared" ref="K35:K52" si="8">+F35*D35</f>
        <v>903.13333333333321</v>
      </c>
      <c r="L35" s="70">
        <f t="shared" ref="L35:L52" si="9">+G35*D35</f>
        <v>0</v>
      </c>
      <c r="M35" s="70">
        <f t="shared" ref="M35:M52" si="10">+H35*D35</f>
        <v>0</v>
      </c>
      <c r="N35" s="78">
        <f t="shared" si="5"/>
        <v>1140.8</v>
      </c>
      <c r="O35" s="56"/>
      <c r="P35" s="185" t="s">
        <v>284</v>
      </c>
      <c r="Q35" s="180" t="s">
        <v>283</v>
      </c>
      <c r="R35" s="181"/>
    </row>
    <row r="36" spans="1:18" s="57" customFormat="1" ht="15.75" thickBot="1" x14ac:dyDescent="0.3">
      <c r="A36" s="264"/>
      <c r="B36" s="289"/>
      <c r="C36" s="270"/>
      <c r="D36" s="273"/>
      <c r="E36" s="106"/>
      <c r="F36" s="106"/>
      <c r="G36" s="106"/>
      <c r="H36" s="106"/>
      <c r="I36" s="106"/>
      <c r="J36" s="106"/>
      <c r="K36" s="106"/>
      <c r="L36" s="106"/>
      <c r="M36" s="106"/>
      <c r="N36" s="108"/>
      <c r="O36" s="56"/>
      <c r="P36" s="186" t="s">
        <v>286</v>
      </c>
      <c r="Q36" s="182" t="s">
        <v>287</v>
      </c>
      <c r="R36" s="183"/>
    </row>
    <row r="37" spans="1:18" s="57" customFormat="1" ht="45.75" thickBot="1" x14ac:dyDescent="0.3">
      <c r="A37" s="158" t="s">
        <v>197</v>
      </c>
      <c r="B37" s="159" t="s">
        <v>266</v>
      </c>
      <c r="C37" s="160" t="s">
        <v>18</v>
      </c>
      <c r="D37" s="212">
        <f>+Wood!Q12</f>
        <v>475.33333333333331</v>
      </c>
      <c r="E37" s="75">
        <v>0.2</v>
      </c>
      <c r="F37" s="75">
        <v>0.1</v>
      </c>
      <c r="G37" s="75">
        <v>0</v>
      </c>
      <c r="H37" s="75">
        <v>0</v>
      </c>
      <c r="I37" s="75">
        <f t="shared" si="6"/>
        <v>0.30000000000000004</v>
      </c>
      <c r="J37" s="75">
        <f t="shared" si="7"/>
        <v>95.066666666666663</v>
      </c>
      <c r="K37" s="75">
        <f t="shared" si="8"/>
        <v>47.533333333333331</v>
      </c>
      <c r="L37" s="75">
        <f t="shared" si="9"/>
        <v>0</v>
      </c>
      <c r="M37" s="75">
        <f t="shared" si="10"/>
        <v>0</v>
      </c>
      <c r="N37" s="86">
        <f t="shared" si="5"/>
        <v>142.6</v>
      </c>
      <c r="O37" s="56"/>
      <c r="P37" s="188" t="s">
        <v>288</v>
      </c>
      <c r="Q37" s="187" t="s">
        <v>289</v>
      </c>
      <c r="R37" s="164"/>
    </row>
    <row r="38" spans="1:18" s="57" customFormat="1" x14ac:dyDescent="0.25">
      <c r="A38" s="262" t="s">
        <v>198</v>
      </c>
      <c r="B38" s="285" t="s">
        <v>55</v>
      </c>
      <c r="C38" s="274" t="s">
        <v>15</v>
      </c>
      <c r="D38" s="271">
        <v>1</v>
      </c>
      <c r="E38" s="75">
        <v>45</v>
      </c>
      <c r="F38" s="75">
        <v>120</v>
      </c>
      <c r="G38" s="75">
        <v>0</v>
      </c>
      <c r="H38" s="75">
        <v>0</v>
      </c>
      <c r="I38" s="75">
        <f t="shared" si="6"/>
        <v>165</v>
      </c>
      <c r="J38" s="75">
        <f t="shared" si="7"/>
        <v>45</v>
      </c>
      <c r="K38" s="75">
        <f t="shared" si="8"/>
        <v>120</v>
      </c>
      <c r="L38" s="75">
        <f t="shared" si="9"/>
        <v>0</v>
      </c>
      <c r="M38" s="75">
        <f t="shared" si="10"/>
        <v>0</v>
      </c>
      <c r="N38" s="86">
        <f t="shared" si="5"/>
        <v>165</v>
      </c>
      <c r="O38" s="56"/>
      <c r="P38" s="125" t="s">
        <v>297</v>
      </c>
      <c r="Q38" s="180" t="s">
        <v>289</v>
      </c>
      <c r="R38" s="127"/>
    </row>
    <row r="39" spans="1:18" s="57" customFormat="1" x14ac:dyDescent="0.25">
      <c r="A39" s="263"/>
      <c r="B39" s="286"/>
      <c r="C39" s="275"/>
      <c r="D39" s="272"/>
      <c r="E39" s="75"/>
      <c r="F39" s="75"/>
      <c r="G39" s="75"/>
      <c r="H39" s="75"/>
      <c r="I39" s="75"/>
      <c r="J39" s="75"/>
      <c r="K39" s="75"/>
      <c r="L39" s="75"/>
      <c r="M39" s="75"/>
      <c r="N39" s="86"/>
      <c r="O39" s="56"/>
      <c r="P39" s="199" t="s">
        <v>298</v>
      </c>
      <c r="Q39" s="137" t="s">
        <v>289</v>
      </c>
      <c r="R39" s="129"/>
    </row>
    <row r="40" spans="1:18" s="57" customFormat="1" x14ac:dyDescent="0.25">
      <c r="A40" s="263"/>
      <c r="B40" s="286"/>
      <c r="C40" s="275"/>
      <c r="D40" s="272"/>
      <c r="E40" s="75"/>
      <c r="F40" s="75"/>
      <c r="G40" s="75"/>
      <c r="H40" s="75"/>
      <c r="I40" s="75"/>
      <c r="J40" s="75"/>
      <c r="K40" s="75"/>
      <c r="L40" s="75"/>
      <c r="M40" s="75"/>
      <c r="N40" s="86"/>
      <c r="O40" s="56"/>
      <c r="P40" s="199" t="s">
        <v>299</v>
      </c>
      <c r="Q40" s="137" t="s">
        <v>289</v>
      </c>
      <c r="R40" s="129"/>
    </row>
    <row r="41" spans="1:18" s="57" customFormat="1" x14ac:dyDescent="0.25">
      <c r="A41" s="263"/>
      <c r="B41" s="286"/>
      <c r="C41" s="275"/>
      <c r="D41" s="272"/>
      <c r="E41" s="75"/>
      <c r="F41" s="75"/>
      <c r="G41" s="75"/>
      <c r="H41" s="75"/>
      <c r="I41" s="75"/>
      <c r="J41" s="75"/>
      <c r="K41" s="75"/>
      <c r="L41" s="75"/>
      <c r="M41" s="75"/>
      <c r="N41" s="86"/>
      <c r="O41" s="56"/>
      <c r="P41" s="199" t="s">
        <v>300</v>
      </c>
      <c r="Q41" s="137" t="s">
        <v>289</v>
      </c>
      <c r="R41" s="129"/>
    </row>
    <row r="42" spans="1:18" s="57" customFormat="1" ht="15.75" thickBot="1" x14ac:dyDescent="0.3">
      <c r="A42" s="264"/>
      <c r="B42" s="289"/>
      <c r="C42" s="309"/>
      <c r="D42" s="273"/>
      <c r="E42" s="75"/>
      <c r="F42" s="75"/>
      <c r="G42" s="75"/>
      <c r="H42" s="75"/>
      <c r="I42" s="75"/>
      <c r="J42" s="75"/>
      <c r="K42" s="75"/>
      <c r="L42" s="75"/>
      <c r="M42" s="75"/>
      <c r="N42" s="86"/>
      <c r="O42" s="56"/>
      <c r="P42" s="200" t="s">
        <v>301</v>
      </c>
      <c r="Q42" s="182" t="s">
        <v>289</v>
      </c>
      <c r="R42" s="132"/>
    </row>
    <row r="43" spans="1:18" s="57" customFormat="1" x14ac:dyDescent="0.25">
      <c r="A43" s="262" t="s">
        <v>199</v>
      </c>
      <c r="B43" s="285" t="s">
        <v>267</v>
      </c>
      <c r="C43" s="268" t="s">
        <v>13</v>
      </c>
      <c r="D43" s="271">
        <v>16.22</v>
      </c>
      <c r="E43" s="75">
        <v>5.5</v>
      </c>
      <c r="F43" s="75">
        <v>27.5</v>
      </c>
      <c r="G43" s="75">
        <v>0</v>
      </c>
      <c r="H43" s="75">
        <v>0</v>
      </c>
      <c r="I43" s="75">
        <f t="shared" si="6"/>
        <v>33</v>
      </c>
      <c r="J43" s="75">
        <f t="shared" si="7"/>
        <v>89.21</v>
      </c>
      <c r="K43" s="75">
        <f t="shared" si="8"/>
        <v>446.04999999999995</v>
      </c>
      <c r="L43" s="75">
        <f t="shared" si="9"/>
        <v>0</v>
      </c>
      <c r="M43" s="75">
        <f t="shared" si="10"/>
        <v>0</v>
      </c>
      <c r="N43" s="86">
        <f t="shared" si="5"/>
        <v>535.26</v>
      </c>
      <c r="O43" s="56"/>
      <c r="P43" s="185" t="s">
        <v>302</v>
      </c>
      <c r="Q43" s="180" t="s">
        <v>289</v>
      </c>
      <c r="R43" s="127"/>
    </row>
    <row r="44" spans="1:18" s="57" customFormat="1" x14ac:dyDescent="0.25">
      <c r="A44" s="263"/>
      <c r="B44" s="286"/>
      <c r="C44" s="269"/>
      <c r="D44" s="272"/>
      <c r="E44" s="75"/>
      <c r="F44" s="75"/>
      <c r="G44" s="75"/>
      <c r="H44" s="75"/>
      <c r="I44" s="75"/>
      <c r="J44" s="75"/>
      <c r="K44" s="75"/>
      <c r="L44" s="75"/>
      <c r="M44" s="75"/>
      <c r="N44" s="86"/>
      <c r="O44" s="56"/>
      <c r="P44" s="199" t="s">
        <v>303</v>
      </c>
      <c r="Q44" s="137" t="s">
        <v>289</v>
      </c>
      <c r="R44" s="129"/>
    </row>
    <row r="45" spans="1:18" s="57" customFormat="1" ht="15.75" thickBot="1" x14ac:dyDescent="0.3">
      <c r="A45" s="264"/>
      <c r="B45" s="289"/>
      <c r="C45" s="270"/>
      <c r="D45" s="273"/>
      <c r="E45" s="75"/>
      <c r="F45" s="75"/>
      <c r="G45" s="75"/>
      <c r="H45" s="75"/>
      <c r="I45" s="75"/>
      <c r="J45" s="75"/>
      <c r="K45" s="75"/>
      <c r="L45" s="75"/>
      <c r="M45" s="75"/>
      <c r="N45" s="86"/>
      <c r="O45" s="56"/>
      <c r="P45" s="200" t="s">
        <v>304</v>
      </c>
      <c r="Q45" s="182" t="s">
        <v>289</v>
      </c>
      <c r="R45" s="132"/>
    </row>
    <row r="46" spans="1:18" s="57" customFormat="1" x14ac:dyDescent="0.25">
      <c r="A46" s="262" t="s">
        <v>200</v>
      </c>
      <c r="B46" s="285" t="s">
        <v>268</v>
      </c>
      <c r="C46" s="268" t="s">
        <v>13</v>
      </c>
      <c r="D46" s="271">
        <v>16.22</v>
      </c>
      <c r="E46" s="75">
        <v>6</v>
      </c>
      <c r="F46" s="75">
        <v>19</v>
      </c>
      <c r="G46" s="75">
        <v>0</v>
      </c>
      <c r="H46" s="75">
        <v>0</v>
      </c>
      <c r="I46" s="75">
        <f t="shared" si="6"/>
        <v>25</v>
      </c>
      <c r="J46" s="75">
        <f t="shared" si="7"/>
        <v>97.32</v>
      </c>
      <c r="K46" s="75">
        <f t="shared" si="8"/>
        <v>308.17999999999995</v>
      </c>
      <c r="L46" s="75">
        <f t="shared" si="9"/>
        <v>0</v>
      </c>
      <c r="M46" s="75">
        <f t="shared" si="10"/>
        <v>0</v>
      </c>
      <c r="N46" s="86">
        <f t="shared" si="5"/>
        <v>405.49999999999994</v>
      </c>
      <c r="O46" s="56"/>
      <c r="P46" s="225" t="s">
        <v>306</v>
      </c>
      <c r="Q46" s="180" t="s">
        <v>305</v>
      </c>
      <c r="R46" s="127"/>
    </row>
    <row r="47" spans="1:18" s="57" customFormat="1" x14ac:dyDescent="0.25">
      <c r="A47" s="263"/>
      <c r="B47" s="286"/>
      <c r="C47" s="269"/>
      <c r="D47" s="272"/>
      <c r="E47" s="152"/>
      <c r="F47" s="152"/>
      <c r="G47" s="152"/>
      <c r="H47" s="152"/>
      <c r="I47" s="152"/>
      <c r="J47" s="152"/>
      <c r="K47" s="152"/>
      <c r="L47" s="152"/>
      <c r="M47" s="152"/>
      <c r="N47" s="153"/>
      <c r="O47" s="56"/>
      <c r="P47" s="199" t="s">
        <v>307</v>
      </c>
      <c r="Q47" s="137" t="s">
        <v>290</v>
      </c>
      <c r="R47" s="129"/>
    </row>
    <row r="48" spans="1:18" s="57" customFormat="1" x14ac:dyDescent="0.25">
      <c r="A48" s="263"/>
      <c r="B48" s="286"/>
      <c r="C48" s="269"/>
      <c r="D48" s="272"/>
      <c r="E48" s="152"/>
      <c r="F48" s="152"/>
      <c r="G48" s="152"/>
      <c r="H48" s="152"/>
      <c r="I48" s="152"/>
      <c r="J48" s="152"/>
      <c r="K48" s="152"/>
      <c r="L48" s="152"/>
      <c r="M48" s="152"/>
      <c r="N48" s="153"/>
      <c r="O48" s="56"/>
      <c r="P48" s="199" t="s">
        <v>308</v>
      </c>
      <c r="Q48" s="137" t="s">
        <v>290</v>
      </c>
      <c r="R48" s="129"/>
    </row>
    <row r="49" spans="1:18" s="57" customFormat="1" x14ac:dyDescent="0.25">
      <c r="A49" s="263"/>
      <c r="B49" s="286"/>
      <c r="C49" s="269"/>
      <c r="D49" s="272"/>
      <c r="E49" s="152"/>
      <c r="F49" s="152"/>
      <c r="G49" s="152"/>
      <c r="H49" s="152"/>
      <c r="I49" s="152"/>
      <c r="J49" s="152"/>
      <c r="K49" s="152"/>
      <c r="L49" s="152"/>
      <c r="M49" s="152"/>
      <c r="N49" s="153"/>
      <c r="O49" s="56"/>
      <c r="P49" s="226" t="s">
        <v>309</v>
      </c>
      <c r="Q49" s="137" t="s">
        <v>290</v>
      </c>
      <c r="R49" s="129"/>
    </row>
    <row r="50" spans="1:18" s="57" customFormat="1" x14ac:dyDescent="0.25">
      <c r="A50" s="263"/>
      <c r="B50" s="286"/>
      <c r="C50" s="269"/>
      <c r="D50" s="272"/>
      <c r="E50" s="152"/>
      <c r="F50" s="152"/>
      <c r="G50" s="152"/>
      <c r="H50" s="152"/>
      <c r="I50" s="152"/>
      <c r="J50" s="152"/>
      <c r="K50" s="152"/>
      <c r="L50" s="152"/>
      <c r="M50" s="152"/>
      <c r="N50" s="153"/>
      <c r="O50" s="56"/>
      <c r="P50" s="201" t="s">
        <v>310</v>
      </c>
      <c r="Q50" s="154" t="s">
        <v>289</v>
      </c>
      <c r="R50" s="194"/>
    </row>
    <row r="51" spans="1:18" s="57" customFormat="1" ht="15.75" thickBot="1" x14ac:dyDescent="0.3">
      <c r="A51" s="264"/>
      <c r="B51" s="289"/>
      <c r="C51" s="270"/>
      <c r="D51" s="273"/>
      <c r="E51" s="152"/>
      <c r="F51" s="152"/>
      <c r="G51" s="152"/>
      <c r="H51" s="152"/>
      <c r="I51" s="152"/>
      <c r="J51" s="152"/>
      <c r="K51" s="152"/>
      <c r="L51" s="152"/>
      <c r="M51" s="152"/>
      <c r="N51" s="153"/>
      <c r="O51" s="56"/>
      <c r="P51" s="200" t="s">
        <v>311</v>
      </c>
      <c r="Q51" s="182" t="s">
        <v>283</v>
      </c>
      <c r="R51" s="132"/>
    </row>
    <row r="52" spans="1:18" s="57" customFormat="1" ht="15.75" thickBot="1" x14ac:dyDescent="0.3">
      <c r="A52" s="262" t="s">
        <v>201</v>
      </c>
      <c r="B52" s="285" t="s">
        <v>269</v>
      </c>
      <c r="C52" s="268" t="s">
        <v>13</v>
      </c>
      <c r="D52" s="271">
        <v>7.35</v>
      </c>
      <c r="E52" s="83">
        <v>15</v>
      </c>
      <c r="F52" s="83">
        <v>30</v>
      </c>
      <c r="G52" s="83">
        <v>0</v>
      </c>
      <c r="H52" s="83">
        <v>0</v>
      </c>
      <c r="I52" s="83">
        <f t="shared" si="6"/>
        <v>45</v>
      </c>
      <c r="J52" s="83">
        <f t="shared" si="7"/>
        <v>110.25</v>
      </c>
      <c r="K52" s="83">
        <f t="shared" si="8"/>
        <v>220.5</v>
      </c>
      <c r="L52" s="83">
        <f t="shared" si="9"/>
        <v>0</v>
      </c>
      <c r="M52" s="83">
        <f t="shared" si="10"/>
        <v>0</v>
      </c>
      <c r="N52" s="84">
        <f t="shared" si="5"/>
        <v>330.75</v>
      </c>
      <c r="O52" s="56"/>
      <c r="P52" s="203" t="s">
        <v>314</v>
      </c>
      <c r="Q52" s="180" t="s">
        <v>289</v>
      </c>
      <c r="R52" s="127"/>
    </row>
    <row r="53" spans="1:18" s="57" customFormat="1" ht="15.75" thickBot="1" x14ac:dyDescent="0.3">
      <c r="A53" s="263"/>
      <c r="B53" s="286"/>
      <c r="C53" s="269"/>
      <c r="D53" s="272"/>
      <c r="E53" s="83"/>
      <c r="F53" s="83"/>
      <c r="G53" s="83"/>
      <c r="H53" s="83"/>
      <c r="I53" s="83"/>
      <c r="J53" s="83"/>
      <c r="K53" s="83"/>
      <c r="L53" s="83"/>
      <c r="M53" s="83"/>
      <c r="N53" s="83"/>
      <c r="O53" s="56"/>
      <c r="P53" s="204" t="s">
        <v>313</v>
      </c>
      <c r="Q53" s="137" t="s">
        <v>289</v>
      </c>
      <c r="R53" s="129"/>
    </row>
    <row r="54" spans="1:18" s="57" customFormat="1" ht="15.75" thickBot="1" x14ac:dyDescent="0.3">
      <c r="A54" s="263"/>
      <c r="B54" s="286"/>
      <c r="C54" s="269"/>
      <c r="D54" s="272"/>
      <c r="E54" s="83"/>
      <c r="F54" s="83"/>
      <c r="G54" s="83"/>
      <c r="H54" s="83"/>
      <c r="I54" s="83"/>
      <c r="J54" s="83"/>
      <c r="K54" s="83"/>
      <c r="L54" s="83"/>
      <c r="M54" s="83"/>
      <c r="N54" s="83"/>
      <c r="O54" s="56"/>
      <c r="P54" s="199" t="s">
        <v>312</v>
      </c>
      <c r="Q54" s="137" t="s">
        <v>283</v>
      </c>
      <c r="R54" s="129"/>
    </row>
    <row r="55" spans="1:18" s="57" customFormat="1" ht="15.75" thickBot="1" x14ac:dyDescent="0.3">
      <c r="A55" s="263"/>
      <c r="B55" s="286"/>
      <c r="C55" s="269"/>
      <c r="D55" s="272"/>
      <c r="E55" s="83"/>
      <c r="F55" s="83"/>
      <c r="G55" s="83"/>
      <c r="H55" s="83"/>
      <c r="I55" s="83"/>
      <c r="J55" s="83"/>
      <c r="K55" s="83"/>
      <c r="L55" s="83"/>
      <c r="M55" s="83"/>
      <c r="N55" s="83"/>
      <c r="O55" s="56"/>
      <c r="P55" s="199" t="s">
        <v>286</v>
      </c>
      <c r="Q55" s="137" t="s">
        <v>287</v>
      </c>
      <c r="R55" s="129"/>
    </row>
    <row r="56" spans="1:18" s="57" customFormat="1" ht="15.75" thickBot="1" x14ac:dyDescent="0.3">
      <c r="A56" s="264"/>
      <c r="B56" s="289"/>
      <c r="C56" s="270"/>
      <c r="D56" s="273"/>
      <c r="E56" s="83"/>
      <c r="F56" s="83"/>
      <c r="G56" s="83"/>
      <c r="H56" s="83"/>
      <c r="I56" s="83"/>
      <c r="J56" s="83"/>
      <c r="K56" s="83"/>
      <c r="L56" s="83"/>
      <c r="M56" s="83"/>
      <c r="N56" s="83"/>
      <c r="O56" s="56"/>
      <c r="P56" s="205" t="s">
        <v>315</v>
      </c>
      <c r="Q56" s="182" t="s">
        <v>289</v>
      </c>
      <c r="R56" s="132"/>
    </row>
    <row r="57" spans="1:18" ht="15.75" thickBot="1" x14ac:dyDescent="0.3">
      <c r="A57" s="5" t="s">
        <v>202</v>
      </c>
      <c r="B57" s="354" t="s">
        <v>85</v>
      </c>
      <c r="C57" s="346"/>
      <c r="D57" s="346"/>
      <c r="E57" s="346"/>
      <c r="F57" s="346"/>
      <c r="G57" s="346"/>
      <c r="H57" s="346"/>
      <c r="I57" s="346"/>
      <c r="J57" s="346"/>
      <c r="K57" s="346"/>
      <c r="L57" s="346"/>
      <c r="M57" s="346"/>
      <c r="N57" s="346">
        <f>+SUM(N58:N63)</f>
        <v>1166.4875</v>
      </c>
      <c r="O57" s="346" t="e">
        <f>+N57/#REF!</f>
        <v>#REF!</v>
      </c>
      <c r="P57" s="346"/>
      <c r="Q57" s="346"/>
      <c r="R57" s="347"/>
    </row>
    <row r="58" spans="1:18" s="57" customFormat="1" x14ac:dyDescent="0.25">
      <c r="A58" s="262" t="s">
        <v>203</v>
      </c>
      <c r="B58" s="285" t="s">
        <v>270</v>
      </c>
      <c r="C58" s="268" t="s">
        <v>18</v>
      </c>
      <c r="D58" s="271">
        <f>+Wood!Q25</f>
        <v>273.375</v>
      </c>
      <c r="E58" s="70">
        <v>0.5</v>
      </c>
      <c r="F58" s="70">
        <v>1.9</v>
      </c>
      <c r="G58" s="70">
        <v>0</v>
      </c>
      <c r="H58" s="70">
        <v>0</v>
      </c>
      <c r="I58" s="70">
        <f t="shared" ref="I58:I63" si="11">+E58+F58+G58+H58</f>
        <v>2.4</v>
      </c>
      <c r="J58" s="70">
        <f t="shared" ref="J58:J63" si="12">+E58*D58</f>
        <v>136.6875</v>
      </c>
      <c r="K58" s="70">
        <f t="shared" ref="K58:K63" si="13">+F58*D58</f>
        <v>519.41250000000002</v>
      </c>
      <c r="L58" s="70">
        <f t="shared" ref="L58:L63" si="14">+G58*D58</f>
        <v>0</v>
      </c>
      <c r="M58" s="70">
        <f t="shared" ref="M58:M63" si="15">+H58*D58</f>
        <v>0</v>
      </c>
      <c r="N58" s="78">
        <f t="shared" si="5"/>
        <v>656.1</v>
      </c>
      <c r="O58" s="56"/>
      <c r="P58" s="185" t="s">
        <v>284</v>
      </c>
      <c r="Q58" s="180" t="s">
        <v>283</v>
      </c>
      <c r="R58" s="181"/>
    </row>
    <row r="59" spans="1:18" s="57" customFormat="1" ht="15.75" thickBot="1" x14ac:dyDescent="0.3">
      <c r="A59" s="264"/>
      <c r="B59" s="289"/>
      <c r="C59" s="270"/>
      <c r="D59" s="273"/>
      <c r="E59" s="106"/>
      <c r="F59" s="106"/>
      <c r="G59" s="106"/>
      <c r="H59" s="106"/>
      <c r="I59" s="106"/>
      <c r="J59" s="106"/>
      <c r="K59" s="106"/>
      <c r="L59" s="106"/>
      <c r="M59" s="106"/>
      <c r="N59" s="108"/>
      <c r="O59" s="56"/>
      <c r="P59" s="186" t="s">
        <v>286</v>
      </c>
      <c r="Q59" s="182" t="s">
        <v>287</v>
      </c>
      <c r="R59" s="183"/>
    </row>
    <row r="60" spans="1:18" s="57" customFormat="1" x14ac:dyDescent="0.25">
      <c r="A60" s="262" t="s">
        <v>204</v>
      </c>
      <c r="B60" s="285" t="s">
        <v>70</v>
      </c>
      <c r="C60" s="268" t="s">
        <v>18</v>
      </c>
      <c r="D60" s="271">
        <f>+Wood!Q28</f>
        <v>101.25</v>
      </c>
      <c r="E60" s="75">
        <v>0.5</v>
      </c>
      <c r="F60" s="75">
        <v>1.9</v>
      </c>
      <c r="G60" s="75">
        <v>0</v>
      </c>
      <c r="H60" s="75">
        <v>0</v>
      </c>
      <c r="I60" s="75">
        <f t="shared" si="11"/>
        <v>2.4</v>
      </c>
      <c r="J60" s="75">
        <f t="shared" si="12"/>
        <v>50.625</v>
      </c>
      <c r="K60" s="75">
        <f t="shared" si="13"/>
        <v>192.375</v>
      </c>
      <c r="L60" s="75">
        <f t="shared" si="14"/>
        <v>0</v>
      </c>
      <c r="M60" s="75">
        <f t="shared" si="15"/>
        <v>0</v>
      </c>
      <c r="N60" s="86">
        <f t="shared" si="5"/>
        <v>243</v>
      </c>
      <c r="O60" s="56"/>
      <c r="P60" s="185" t="s">
        <v>284</v>
      </c>
      <c r="Q60" s="180" t="s">
        <v>283</v>
      </c>
      <c r="R60" s="181"/>
    </row>
    <row r="61" spans="1:18" s="57" customFormat="1" ht="15.75" thickBot="1" x14ac:dyDescent="0.3">
      <c r="A61" s="264"/>
      <c r="B61" s="289"/>
      <c r="C61" s="270"/>
      <c r="D61" s="273"/>
      <c r="E61" s="75"/>
      <c r="F61" s="75"/>
      <c r="G61" s="75"/>
      <c r="H61" s="75"/>
      <c r="I61" s="75"/>
      <c r="J61" s="75"/>
      <c r="K61" s="75"/>
      <c r="L61" s="75"/>
      <c r="M61" s="75"/>
      <c r="N61" s="86"/>
      <c r="O61" s="56"/>
      <c r="P61" s="186" t="s">
        <v>286</v>
      </c>
      <c r="Q61" s="182" t="s">
        <v>287</v>
      </c>
      <c r="R61" s="183"/>
    </row>
    <row r="62" spans="1:18" s="57" customFormat="1" ht="15.75" thickBot="1" x14ac:dyDescent="0.3">
      <c r="A62" s="158" t="s">
        <v>205</v>
      </c>
      <c r="B62" s="159" t="s">
        <v>271</v>
      </c>
      <c r="C62" s="211" t="s">
        <v>18</v>
      </c>
      <c r="D62" s="212">
        <f>+D58+D60</f>
        <v>374.625</v>
      </c>
      <c r="E62" s="75">
        <v>0.2</v>
      </c>
      <c r="F62" s="75">
        <v>0.1</v>
      </c>
      <c r="G62" s="75">
        <v>0</v>
      </c>
      <c r="H62" s="75">
        <v>0</v>
      </c>
      <c r="I62" s="75">
        <f t="shared" si="11"/>
        <v>0.30000000000000004</v>
      </c>
      <c r="J62" s="75">
        <f t="shared" si="12"/>
        <v>74.924999999999997</v>
      </c>
      <c r="K62" s="75">
        <f t="shared" si="13"/>
        <v>37.462499999999999</v>
      </c>
      <c r="L62" s="75">
        <f t="shared" si="14"/>
        <v>0</v>
      </c>
      <c r="M62" s="75">
        <f t="shared" si="15"/>
        <v>0</v>
      </c>
      <c r="N62" s="86">
        <f t="shared" si="5"/>
        <v>112.38749999999999</v>
      </c>
      <c r="O62" s="56"/>
      <c r="P62" s="169"/>
      <c r="Q62" s="163"/>
      <c r="R62" s="164"/>
    </row>
    <row r="63" spans="1:18" s="57" customFormat="1" ht="15.75" thickBot="1" x14ac:dyDescent="0.3">
      <c r="A63" s="262" t="s">
        <v>206</v>
      </c>
      <c r="B63" s="285" t="s">
        <v>272</v>
      </c>
      <c r="C63" s="274" t="s">
        <v>15</v>
      </c>
      <c r="D63" s="271">
        <v>1</v>
      </c>
      <c r="E63" s="83">
        <v>45</v>
      </c>
      <c r="F63" s="83">
        <v>110</v>
      </c>
      <c r="G63" s="83">
        <v>0</v>
      </c>
      <c r="H63" s="83">
        <v>0</v>
      </c>
      <c r="I63" s="83">
        <f t="shared" si="11"/>
        <v>155</v>
      </c>
      <c r="J63" s="83">
        <f t="shared" si="12"/>
        <v>45</v>
      </c>
      <c r="K63" s="83">
        <f t="shared" si="13"/>
        <v>110</v>
      </c>
      <c r="L63" s="83">
        <f t="shared" si="14"/>
        <v>0</v>
      </c>
      <c r="M63" s="83">
        <f t="shared" si="15"/>
        <v>0</v>
      </c>
      <c r="N63" s="84">
        <f t="shared" si="5"/>
        <v>155</v>
      </c>
      <c r="O63" s="56"/>
      <c r="P63" s="255" t="s">
        <v>316</v>
      </c>
      <c r="Q63" s="136" t="s">
        <v>289</v>
      </c>
      <c r="R63" s="157"/>
    </row>
    <row r="64" spans="1:18" s="57" customFormat="1" ht="15.75" thickBot="1" x14ac:dyDescent="0.3">
      <c r="A64" s="263"/>
      <c r="B64" s="286"/>
      <c r="C64" s="275"/>
      <c r="D64" s="272"/>
      <c r="E64" s="83"/>
      <c r="F64" s="83"/>
      <c r="G64" s="83"/>
      <c r="H64" s="83"/>
      <c r="I64" s="83"/>
      <c r="J64" s="83"/>
      <c r="K64" s="83"/>
      <c r="L64" s="83"/>
      <c r="M64" s="83"/>
      <c r="N64" s="83"/>
      <c r="O64" s="56"/>
      <c r="P64" s="216" t="s">
        <v>317</v>
      </c>
      <c r="Q64" s="137" t="s">
        <v>289</v>
      </c>
      <c r="R64" s="129"/>
    </row>
    <row r="65" spans="1:18" s="57" customFormat="1" ht="15.75" thickBot="1" x14ac:dyDescent="0.3">
      <c r="A65" s="263"/>
      <c r="B65" s="286"/>
      <c r="C65" s="275"/>
      <c r="D65" s="272"/>
      <c r="E65" s="83"/>
      <c r="F65" s="83"/>
      <c r="G65" s="83"/>
      <c r="H65" s="83"/>
      <c r="I65" s="83"/>
      <c r="J65" s="83"/>
      <c r="K65" s="83"/>
      <c r="L65" s="83"/>
      <c r="M65" s="83"/>
      <c r="N65" s="83"/>
      <c r="O65" s="56"/>
      <c r="P65" s="216" t="s">
        <v>318</v>
      </c>
      <c r="Q65" s="137" t="s">
        <v>319</v>
      </c>
      <c r="R65" s="129"/>
    </row>
    <row r="66" spans="1:18" s="57" customFormat="1" ht="15.75" thickBot="1" x14ac:dyDescent="0.3">
      <c r="A66" s="263"/>
      <c r="B66" s="286"/>
      <c r="C66" s="275"/>
      <c r="D66" s="272"/>
      <c r="E66" s="83"/>
      <c r="F66" s="83"/>
      <c r="G66" s="83"/>
      <c r="H66" s="83"/>
      <c r="I66" s="83"/>
      <c r="J66" s="83"/>
      <c r="K66" s="83"/>
      <c r="L66" s="83"/>
      <c r="M66" s="83"/>
      <c r="N66" s="83"/>
      <c r="O66" s="56"/>
      <c r="P66" s="216" t="s">
        <v>320</v>
      </c>
      <c r="Q66" s="137" t="s">
        <v>283</v>
      </c>
      <c r="R66" s="129"/>
    </row>
    <row r="67" spans="1:18" s="57" customFormat="1" ht="15.75" thickBot="1" x14ac:dyDescent="0.3">
      <c r="A67" s="263"/>
      <c r="B67" s="286"/>
      <c r="C67" s="275"/>
      <c r="D67" s="272"/>
      <c r="E67" s="83"/>
      <c r="F67" s="83"/>
      <c r="G67" s="83"/>
      <c r="H67" s="83"/>
      <c r="I67" s="83"/>
      <c r="J67" s="83"/>
      <c r="K67" s="83"/>
      <c r="L67" s="83"/>
      <c r="M67" s="83"/>
      <c r="N67" s="83"/>
      <c r="O67" s="56"/>
      <c r="P67" s="216" t="s">
        <v>321</v>
      </c>
      <c r="Q67" s="137" t="s">
        <v>322</v>
      </c>
      <c r="R67" s="129"/>
    </row>
    <row r="68" spans="1:18" s="57" customFormat="1" ht="15.75" thickBot="1" x14ac:dyDescent="0.3">
      <c r="A68" s="263"/>
      <c r="B68" s="286"/>
      <c r="C68" s="275"/>
      <c r="D68" s="272"/>
      <c r="E68" s="83"/>
      <c r="F68" s="83"/>
      <c r="G68" s="83"/>
      <c r="H68" s="83"/>
      <c r="I68" s="83"/>
      <c r="J68" s="83"/>
      <c r="K68" s="83"/>
      <c r="L68" s="83"/>
      <c r="M68" s="83"/>
      <c r="N68" s="83"/>
      <c r="O68" s="56"/>
      <c r="P68" s="199" t="s">
        <v>297</v>
      </c>
      <c r="Q68" s="137" t="s">
        <v>289</v>
      </c>
      <c r="R68" s="129"/>
    </row>
    <row r="69" spans="1:18" s="57" customFormat="1" ht="15.75" thickBot="1" x14ac:dyDescent="0.3">
      <c r="A69" s="263"/>
      <c r="B69" s="286"/>
      <c r="C69" s="275"/>
      <c r="D69" s="272"/>
      <c r="E69" s="83"/>
      <c r="F69" s="83"/>
      <c r="G69" s="83"/>
      <c r="H69" s="83"/>
      <c r="I69" s="83"/>
      <c r="J69" s="83"/>
      <c r="K69" s="83"/>
      <c r="L69" s="83"/>
      <c r="M69" s="83"/>
      <c r="N69" s="83"/>
      <c r="O69" s="56"/>
      <c r="P69" s="199" t="s">
        <v>298</v>
      </c>
      <c r="Q69" s="137" t="s">
        <v>289</v>
      </c>
      <c r="R69" s="129"/>
    </row>
    <row r="70" spans="1:18" s="57" customFormat="1" ht="15.75" thickBot="1" x14ac:dyDescent="0.3">
      <c r="A70" s="264"/>
      <c r="B70" s="289"/>
      <c r="C70" s="309"/>
      <c r="D70" s="273"/>
      <c r="E70" s="83"/>
      <c r="F70" s="83"/>
      <c r="G70" s="83"/>
      <c r="H70" s="83"/>
      <c r="I70" s="83"/>
      <c r="J70" s="83"/>
      <c r="K70" s="83"/>
      <c r="L70" s="83"/>
      <c r="M70" s="83"/>
      <c r="N70" s="83"/>
      <c r="O70" s="56"/>
      <c r="P70" s="200" t="s">
        <v>299</v>
      </c>
      <c r="Q70" s="182" t="s">
        <v>289</v>
      </c>
      <c r="R70" s="132"/>
    </row>
    <row r="71" spans="1:18" ht="15.75" thickBot="1" x14ac:dyDescent="0.3">
      <c r="A71" s="5" t="s">
        <v>207</v>
      </c>
      <c r="B71" s="354" t="s">
        <v>35</v>
      </c>
      <c r="C71" s="346"/>
      <c r="D71" s="346"/>
      <c r="E71" s="346"/>
      <c r="F71" s="346"/>
      <c r="G71" s="346"/>
      <c r="H71" s="346"/>
      <c r="I71" s="346"/>
      <c r="J71" s="346"/>
      <c r="K71" s="346"/>
      <c r="L71" s="346"/>
      <c r="M71" s="346"/>
      <c r="N71" s="346">
        <f>+SUM(N72:N95)</f>
        <v>3343.4292499999997</v>
      </c>
      <c r="O71" s="346" t="e">
        <f>+N71/#REF!</f>
        <v>#REF!</v>
      </c>
      <c r="P71" s="346"/>
      <c r="Q71" s="346"/>
      <c r="R71" s="347"/>
    </row>
    <row r="72" spans="1:18" s="57" customFormat="1" ht="36" customHeight="1" x14ac:dyDescent="0.25">
      <c r="A72" s="262" t="s">
        <v>208</v>
      </c>
      <c r="B72" s="285" t="s">
        <v>275</v>
      </c>
      <c r="C72" s="268" t="s">
        <v>18</v>
      </c>
      <c r="D72" s="271">
        <f>+'Barn X-HUURRE'!D72</f>
        <v>340.5</v>
      </c>
      <c r="E72" s="70">
        <v>0.5</v>
      </c>
      <c r="F72" s="70">
        <v>1.9</v>
      </c>
      <c r="G72" s="70">
        <v>0</v>
      </c>
      <c r="H72" s="70">
        <v>0</v>
      </c>
      <c r="I72" s="70">
        <f t="shared" ref="I72:I95" si="16">+E72+F72+G72+H72</f>
        <v>2.4</v>
      </c>
      <c r="J72" s="70">
        <f t="shared" ref="J72:J95" si="17">+E72*D72</f>
        <v>170.25</v>
      </c>
      <c r="K72" s="70">
        <f t="shared" ref="K72:K95" si="18">+F72*D72</f>
        <v>646.94999999999993</v>
      </c>
      <c r="L72" s="70">
        <f t="shared" ref="L72:L95" si="19">+G72*D72</f>
        <v>0</v>
      </c>
      <c r="M72" s="70">
        <f t="shared" ref="M72:M95" si="20">+H72*D72</f>
        <v>0</v>
      </c>
      <c r="N72" s="78">
        <f t="shared" si="5"/>
        <v>817.19999999999993</v>
      </c>
      <c r="O72" s="56"/>
      <c r="P72" s="185" t="s">
        <v>284</v>
      </c>
      <c r="Q72" s="180" t="s">
        <v>283</v>
      </c>
      <c r="R72" s="181"/>
    </row>
    <row r="73" spans="1:18" s="57" customFormat="1" ht="15.75" thickBot="1" x14ac:dyDescent="0.3">
      <c r="A73" s="264"/>
      <c r="B73" s="289"/>
      <c r="C73" s="270"/>
      <c r="D73" s="273"/>
      <c r="E73" s="106"/>
      <c r="F73" s="106"/>
      <c r="G73" s="106"/>
      <c r="H73" s="106"/>
      <c r="I73" s="106"/>
      <c r="J73" s="106"/>
      <c r="K73" s="106"/>
      <c r="L73" s="106"/>
      <c r="M73" s="106"/>
      <c r="N73" s="108"/>
      <c r="O73" s="56"/>
      <c r="P73" s="186" t="s">
        <v>286</v>
      </c>
      <c r="Q73" s="182" t="s">
        <v>287</v>
      </c>
      <c r="R73" s="183"/>
    </row>
    <row r="74" spans="1:18" s="57" customFormat="1" ht="45.75" thickBot="1" x14ac:dyDescent="0.3">
      <c r="A74" s="158" t="s">
        <v>209</v>
      </c>
      <c r="B74" s="159" t="s">
        <v>276</v>
      </c>
      <c r="C74" s="211" t="s">
        <v>18</v>
      </c>
      <c r="D74" s="212">
        <f>+D72</f>
        <v>340.5</v>
      </c>
      <c r="E74" s="75">
        <v>0.2</v>
      </c>
      <c r="F74" s="75">
        <v>0.1</v>
      </c>
      <c r="G74" s="75">
        <v>0</v>
      </c>
      <c r="H74" s="75">
        <v>0</v>
      </c>
      <c r="I74" s="75">
        <f t="shared" si="16"/>
        <v>0.30000000000000004</v>
      </c>
      <c r="J74" s="75">
        <f t="shared" si="17"/>
        <v>68.100000000000009</v>
      </c>
      <c r="K74" s="75">
        <f t="shared" si="18"/>
        <v>34.050000000000004</v>
      </c>
      <c r="L74" s="75">
        <f t="shared" si="19"/>
        <v>0</v>
      </c>
      <c r="M74" s="75">
        <f t="shared" si="20"/>
        <v>0</v>
      </c>
      <c r="N74" s="86">
        <f t="shared" si="5"/>
        <v>102.15</v>
      </c>
      <c r="O74" s="56"/>
      <c r="P74" s="188" t="s">
        <v>288</v>
      </c>
      <c r="Q74" s="187" t="s">
        <v>289</v>
      </c>
      <c r="R74" s="164"/>
    </row>
    <row r="75" spans="1:18" s="57" customFormat="1" x14ac:dyDescent="0.25">
      <c r="A75" s="262" t="s">
        <v>210</v>
      </c>
      <c r="B75" s="285" t="s">
        <v>68</v>
      </c>
      <c r="C75" s="268" t="s">
        <v>54</v>
      </c>
      <c r="D75" s="271">
        <v>1</v>
      </c>
      <c r="E75" s="75">
        <v>65</v>
      </c>
      <c r="F75" s="75">
        <v>85</v>
      </c>
      <c r="G75" s="75">
        <v>0</v>
      </c>
      <c r="H75" s="75">
        <v>0</v>
      </c>
      <c r="I75" s="75">
        <f t="shared" si="16"/>
        <v>150</v>
      </c>
      <c r="J75" s="75">
        <f t="shared" si="17"/>
        <v>65</v>
      </c>
      <c r="K75" s="75">
        <f t="shared" si="18"/>
        <v>85</v>
      </c>
      <c r="L75" s="75">
        <f t="shared" si="19"/>
        <v>0</v>
      </c>
      <c r="M75" s="75">
        <f t="shared" si="20"/>
        <v>0</v>
      </c>
      <c r="N75" s="86">
        <f t="shared" si="5"/>
        <v>150</v>
      </c>
      <c r="O75" s="56"/>
      <c r="P75" s="222" t="s">
        <v>288</v>
      </c>
      <c r="Q75" s="180" t="s">
        <v>289</v>
      </c>
      <c r="R75" s="127"/>
    </row>
    <row r="76" spans="1:18" s="57" customFormat="1" x14ac:dyDescent="0.25">
      <c r="A76" s="263"/>
      <c r="B76" s="286"/>
      <c r="C76" s="269"/>
      <c r="D76" s="272"/>
      <c r="E76" s="75"/>
      <c r="F76" s="75"/>
      <c r="G76" s="75"/>
      <c r="H76" s="75"/>
      <c r="I76" s="75"/>
      <c r="J76" s="75"/>
      <c r="K76" s="75"/>
      <c r="L76" s="75"/>
      <c r="M76" s="75"/>
      <c r="N76" s="86"/>
      <c r="O76" s="56"/>
      <c r="P76" s="199" t="s">
        <v>297</v>
      </c>
      <c r="Q76" s="137" t="s">
        <v>289</v>
      </c>
      <c r="R76" s="129"/>
    </row>
    <row r="77" spans="1:18" s="57" customFormat="1" x14ac:dyDescent="0.25">
      <c r="A77" s="263"/>
      <c r="B77" s="286"/>
      <c r="C77" s="269"/>
      <c r="D77" s="272"/>
      <c r="E77" s="75"/>
      <c r="F77" s="75"/>
      <c r="G77" s="75"/>
      <c r="H77" s="75"/>
      <c r="I77" s="75"/>
      <c r="J77" s="75"/>
      <c r="K77" s="75"/>
      <c r="L77" s="75"/>
      <c r="M77" s="75"/>
      <c r="N77" s="86"/>
      <c r="O77" s="56"/>
      <c r="P77" s="199" t="s">
        <v>298</v>
      </c>
      <c r="Q77" s="137" t="s">
        <v>289</v>
      </c>
      <c r="R77" s="129"/>
    </row>
    <row r="78" spans="1:18" s="57" customFormat="1" ht="15.75" thickBot="1" x14ac:dyDescent="0.3">
      <c r="A78" s="264"/>
      <c r="B78" s="289"/>
      <c r="C78" s="270"/>
      <c r="D78" s="273"/>
      <c r="E78" s="75"/>
      <c r="F78" s="75"/>
      <c r="G78" s="75"/>
      <c r="H78" s="75"/>
      <c r="I78" s="75"/>
      <c r="J78" s="75"/>
      <c r="K78" s="75"/>
      <c r="L78" s="75"/>
      <c r="M78" s="75"/>
      <c r="N78" s="86"/>
      <c r="O78" s="56"/>
      <c r="P78" s="200" t="s">
        <v>299</v>
      </c>
      <c r="Q78" s="182" t="s">
        <v>289</v>
      </c>
      <c r="R78" s="132"/>
    </row>
    <row r="79" spans="1:18" s="57" customFormat="1" x14ac:dyDescent="0.25">
      <c r="A79" s="262" t="s">
        <v>211</v>
      </c>
      <c r="B79" s="285" t="s">
        <v>112</v>
      </c>
      <c r="C79" s="268" t="s">
        <v>13</v>
      </c>
      <c r="D79" s="271">
        <v>22.33</v>
      </c>
      <c r="E79" s="75">
        <v>6</v>
      </c>
      <c r="F79" s="75">
        <v>19.350000000000001</v>
      </c>
      <c r="G79" s="75">
        <v>0</v>
      </c>
      <c r="H79" s="75">
        <v>0</v>
      </c>
      <c r="I79" s="75">
        <f t="shared" si="16"/>
        <v>25.35</v>
      </c>
      <c r="J79" s="75">
        <f t="shared" si="17"/>
        <v>133.97999999999999</v>
      </c>
      <c r="K79" s="75">
        <f t="shared" si="18"/>
        <v>432.08550000000002</v>
      </c>
      <c r="L79" s="75">
        <f t="shared" si="19"/>
        <v>0</v>
      </c>
      <c r="M79" s="75">
        <f t="shared" si="20"/>
        <v>0</v>
      </c>
      <c r="N79" s="86">
        <f t="shared" si="5"/>
        <v>566.06550000000004</v>
      </c>
      <c r="O79" s="56"/>
      <c r="P79" s="185" t="s">
        <v>323</v>
      </c>
      <c r="Q79" s="180" t="s">
        <v>289</v>
      </c>
      <c r="R79" s="127"/>
    </row>
    <row r="80" spans="1:18" s="57" customFormat="1" x14ac:dyDescent="0.25">
      <c r="A80" s="263"/>
      <c r="B80" s="286"/>
      <c r="C80" s="269"/>
      <c r="D80" s="272"/>
      <c r="E80" s="75"/>
      <c r="F80" s="75"/>
      <c r="G80" s="75"/>
      <c r="H80" s="75"/>
      <c r="I80" s="75"/>
      <c r="J80" s="75"/>
      <c r="K80" s="75"/>
      <c r="L80" s="75"/>
      <c r="M80" s="75"/>
      <c r="N80" s="86"/>
      <c r="O80" s="56"/>
      <c r="P80" s="199" t="s">
        <v>324</v>
      </c>
      <c r="Q80" s="137" t="s">
        <v>289</v>
      </c>
      <c r="R80" s="129"/>
    </row>
    <row r="81" spans="1:18" s="57" customFormat="1" ht="15.75" thickBot="1" x14ac:dyDescent="0.3">
      <c r="A81" s="264"/>
      <c r="B81" s="289"/>
      <c r="C81" s="270"/>
      <c r="D81" s="273"/>
      <c r="E81" s="75"/>
      <c r="F81" s="75"/>
      <c r="G81" s="75"/>
      <c r="H81" s="75"/>
      <c r="I81" s="75"/>
      <c r="J81" s="75"/>
      <c r="K81" s="75"/>
      <c r="L81" s="75"/>
      <c r="M81" s="75"/>
      <c r="N81" s="86"/>
      <c r="O81" s="56"/>
      <c r="P81" s="223" t="s">
        <v>325</v>
      </c>
      <c r="Q81" s="182"/>
      <c r="R81" s="132"/>
    </row>
    <row r="82" spans="1:18" s="57" customFormat="1" x14ac:dyDescent="0.25">
      <c r="A82" s="262" t="s">
        <v>212</v>
      </c>
      <c r="B82" s="285" t="s">
        <v>83</v>
      </c>
      <c r="C82" s="268" t="s">
        <v>18</v>
      </c>
      <c r="D82" s="271">
        <f>+Wood!Q48</f>
        <v>110.25</v>
      </c>
      <c r="E82" s="75">
        <v>0.85</v>
      </c>
      <c r="F82" s="75">
        <v>2.0499999999999998</v>
      </c>
      <c r="G82" s="75">
        <v>0</v>
      </c>
      <c r="H82" s="75">
        <v>0</v>
      </c>
      <c r="I82" s="75">
        <f t="shared" si="16"/>
        <v>2.9</v>
      </c>
      <c r="J82" s="75">
        <f t="shared" si="17"/>
        <v>93.712499999999991</v>
      </c>
      <c r="K82" s="75">
        <f t="shared" si="18"/>
        <v>226.01249999999999</v>
      </c>
      <c r="L82" s="75">
        <f t="shared" si="19"/>
        <v>0</v>
      </c>
      <c r="M82" s="75">
        <f t="shared" si="20"/>
        <v>0</v>
      </c>
      <c r="N82" s="86">
        <f t="shared" si="5"/>
        <v>319.72499999999997</v>
      </c>
      <c r="O82" s="56"/>
      <c r="P82" s="185" t="s">
        <v>284</v>
      </c>
      <c r="Q82" s="180" t="s">
        <v>283</v>
      </c>
      <c r="R82" s="127"/>
    </row>
    <row r="83" spans="1:18" s="57" customFormat="1" x14ac:dyDescent="0.25">
      <c r="A83" s="263"/>
      <c r="B83" s="286"/>
      <c r="C83" s="269"/>
      <c r="D83" s="272"/>
      <c r="E83" s="75"/>
      <c r="F83" s="75"/>
      <c r="G83" s="75"/>
      <c r="H83" s="75"/>
      <c r="I83" s="75"/>
      <c r="J83" s="75"/>
      <c r="K83" s="75"/>
      <c r="L83" s="75"/>
      <c r="M83" s="75"/>
      <c r="N83" s="86"/>
      <c r="O83" s="56"/>
      <c r="P83" s="216" t="s">
        <v>286</v>
      </c>
      <c r="Q83" s="137" t="s">
        <v>287</v>
      </c>
      <c r="R83" s="129"/>
    </row>
    <row r="84" spans="1:18" s="57" customFormat="1" x14ac:dyDescent="0.25">
      <c r="A84" s="263"/>
      <c r="B84" s="286"/>
      <c r="C84" s="269"/>
      <c r="D84" s="272"/>
      <c r="E84" s="75"/>
      <c r="F84" s="75"/>
      <c r="G84" s="75"/>
      <c r="H84" s="75"/>
      <c r="I84" s="75"/>
      <c r="J84" s="75"/>
      <c r="K84" s="75"/>
      <c r="L84" s="75"/>
      <c r="M84" s="75"/>
      <c r="N84" s="86"/>
      <c r="O84" s="56"/>
      <c r="P84" s="228" t="s">
        <v>288</v>
      </c>
      <c r="Q84" s="137" t="s">
        <v>289</v>
      </c>
      <c r="R84" s="129"/>
    </row>
    <row r="85" spans="1:18" s="57" customFormat="1" x14ac:dyDescent="0.25">
      <c r="A85" s="263"/>
      <c r="B85" s="286"/>
      <c r="C85" s="269"/>
      <c r="D85" s="272"/>
      <c r="E85" s="75"/>
      <c r="F85" s="75"/>
      <c r="G85" s="75"/>
      <c r="H85" s="75"/>
      <c r="I85" s="75"/>
      <c r="J85" s="75"/>
      <c r="K85" s="75"/>
      <c r="L85" s="75"/>
      <c r="M85" s="75"/>
      <c r="N85" s="86"/>
      <c r="O85" s="56"/>
      <c r="P85" s="199" t="s">
        <v>297</v>
      </c>
      <c r="Q85" s="137" t="s">
        <v>289</v>
      </c>
      <c r="R85" s="129"/>
    </row>
    <row r="86" spans="1:18" s="57" customFormat="1" x14ac:dyDescent="0.25">
      <c r="A86" s="263"/>
      <c r="B86" s="286"/>
      <c r="C86" s="269"/>
      <c r="D86" s="272"/>
      <c r="E86" s="75"/>
      <c r="F86" s="75"/>
      <c r="G86" s="75"/>
      <c r="H86" s="75"/>
      <c r="I86" s="75"/>
      <c r="J86" s="75"/>
      <c r="K86" s="75"/>
      <c r="L86" s="75"/>
      <c r="M86" s="75"/>
      <c r="N86" s="86"/>
      <c r="O86" s="56"/>
      <c r="P86" s="199" t="s">
        <v>298</v>
      </c>
      <c r="Q86" s="137" t="s">
        <v>289</v>
      </c>
      <c r="R86" s="129"/>
    </row>
    <row r="87" spans="1:18" s="57" customFormat="1" ht="15.75" thickBot="1" x14ac:dyDescent="0.3">
      <c r="A87" s="264"/>
      <c r="B87" s="289"/>
      <c r="C87" s="270"/>
      <c r="D87" s="273"/>
      <c r="E87" s="75"/>
      <c r="F87" s="75"/>
      <c r="G87" s="75"/>
      <c r="H87" s="75"/>
      <c r="I87" s="75"/>
      <c r="J87" s="75"/>
      <c r="K87" s="75"/>
      <c r="L87" s="75"/>
      <c r="M87" s="75"/>
      <c r="N87" s="86"/>
      <c r="O87" s="56"/>
      <c r="P87" s="200" t="s">
        <v>299</v>
      </c>
      <c r="Q87" s="182" t="s">
        <v>289</v>
      </c>
      <c r="R87" s="132"/>
    </row>
    <row r="88" spans="1:18" s="57" customFormat="1" x14ac:dyDescent="0.25">
      <c r="A88" s="262" t="s">
        <v>213</v>
      </c>
      <c r="B88" s="285" t="s">
        <v>77</v>
      </c>
      <c r="C88" s="268" t="s">
        <v>18</v>
      </c>
      <c r="D88" s="271">
        <f>+Wood!Q45</f>
        <v>156.375</v>
      </c>
      <c r="E88" s="75">
        <v>0.8</v>
      </c>
      <c r="F88" s="75">
        <v>2.0499999999999998</v>
      </c>
      <c r="G88" s="75">
        <v>0</v>
      </c>
      <c r="H88" s="75">
        <v>0</v>
      </c>
      <c r="I88" s="75">
        <f t="shared" si="16"/>
        <v>2.8499999999999996</v>
      </c>
      <c r="J88" s="75">
        <f t="shared" si="17"/>
        <v>125.10000000000001</v>
      </c>
      <c r="K88" s="75">
        <f t="shared" si="18"/>
        <v>320.56874999999997</v>
      </c>
      <c r="L88" s="75">
        <f t="shared" si="19"/>
        <v>0</v>
      </c>
      <c r="M88" s="75">
        <f t="shared" si="20"/>
        <v>0</v>
      </c>
      <c r="N88" s="86">
        <f t="shared" si="5"/>
        <v>445.66874999999999</v>
      </c>
      <c r="O88" s="56"/>
      <c r="P88" s="185" t="s">
        <v>312</v>
      </c>
      <c r="Q88" s="180" t="s">
        <v>283</v>
      </c>
      <c r="R88" s="127"/>
    </row>
    <row r="89" spans="1:18" s="57" customFormat="1" x14ac:dyDescent="0.25">
      <c r="A89" s="263"/>
      <c r="B89" s="286"/>
      <c r="C89" s="269"/>
      <c r="D89" s="272"/>
      <c r="E89" s="75"/>
      <c r="F89" s="75"/>
      <c r="G89" s="75"/>
      <c r="H89" s="75"/>
      <c r="I89" s="75"/>
      <c r="J89" s="75"/>
      <c r="K89" s="75"/>
      <c r="L89" s="75"/>
      <c r="M89" s="75"/>
      <c r="N89" s="86"/>
      <c r="O89" s="56"/>
      <c r="P89" s="199" t="s">
        <v>286</v>
      </c>
      <c r="Q89" s="137" t="s">
        <v>287</v>
      </c>
      <c r="R89" s="129"/>
    </row>
    <row r="90" spans="1:18" s="57" customFormat="1" x14ac:dyDescent="0.25">
      <c r="A90" s="263"/>
      <c r="B90" s="286"/>
      <c r="C90" s="269"/>
      <c r="D90" s="272"/>
      <c r="E90" s="75"/>
      <c r="F90" s="75"/>
      <c r="G90" s="75"/>
      <c r="H90" s="75"/>
      <c r="I90" s="75"/>
      <c r="J90" s="75"/>
      <c r="K90" s="75"/>
      <c r="L90" s="75"/>
      <c r="M90" s="75"/>
      <c r="N90" s="86"/>
      <c r="O90" s="56"/>
      <c r="P90" s="228" t="s">
        <v>315</v>
      </c>
      <c r="Q90" s="137" t="s">
        <v>289</v>
      </c>
      <c r="R90" s="129"/>
    </row>
    <row r="91" spans="1:18" s="57" customFormat="1" ht="15.75" thickBot="1" x14ac:dyDescent="0.3">
      <c r="A91" s="278"/>
      <c r="B91" s="287"/>
      <c r="C91" s="288"/>
      <c r="D91" s="279"/>
      <c r="E91" s="75"/>
      <c r="F91" s="75"/>
      <c r="G91" s="75"/>
      <c r="H91" s="75"/>
      <c r="I91" s="75"/>
      <c r="J91" s="75"/>
      <c r="K91" s="75"/>
      <c r="L91" s="75"/>
      <c r="M91" s="75"/>
      <c r="N91" s="86"/>
      <c r="O91" s="56"/>
      <c r="P91" s="201" t="s">
        <v>326</v>
      </c>
      <c r="Q91" s="154" t="s">
        <v>289</v>
      </c>
      <c r="R91" s="194"/>
    </row>
    <row r="92" spans="1:18" s="57" customFormat="1" ht="17.25" customHeight="1" x14ac:dyDescent="0.25">
      <c r="A92" s="262" t="s">
        <v>214</v>
      </c>
      <c r="B92" s="428" t="s">
        <v>114</v>
      </c>
      <c r="C92" s="430" t="s">
        <v>13</v>
      </c>
      <c r="D92" s="301">
        <v>27.4</v>
      </c>
      <c r="E92" s="101">
        <v>7.25</v>
      </c>
      <c r="F92" s="101">
        <v>17.8</v>
      </c>
      <c r="G92" s="101">
        <v>0</v>
      </c>
      <c r="H92" s="101">
        <v>0</v>
      </c>
      <c r="I92" s="101">
        <f t="shared" si="16"/>
        <v>25.05</v>
      </c>
      <c r="J92" s="75">
        <f t="shared" si="17"/>
        <v>198.64999999999998</v>
      </c>
      <c r="K92" s="75">
        <f t="shared" si="18"/>
        <v>487.71999999999997</v>
      </c>
      <c r="L92" s="75">
        <f t="shared" si="19"/>
        <v>0</v>
      </c>
      <c r="M92" s="75">
        <f t="shared" si="20"/>
        <v>0</v>
      </c>
      <c r="N92" s="86">
        <f t="shared" si="5"/>
        <v>686.36999999999989</v>
      </c>
      <c r="O92" s="56"/>
      <c r="P92" s="185" t="s">
        <v>390</v>
      </c>
      <c r="Q92" s="180" t="s">
        <v>289</v>
      </c>
      <c r="R92" s="127"/>
    </row>
    <row r="93" spans="1:18" s="57" customFormat="1" ht="15.75" thickBot="1" x14ac:dyDescent="0.3">
      <c r="A93" s="264"/>
      <c r="B93" s="429"/>
      <c r="C93" s="431"/>
      <c r="D93" s="303"/>
      <c r="E93" s="101"/>
      <c r="F93" s="101"/>
      <c r="G93" s="101"/>
      <c r="H93" s="101"/>
      <c r="I93" s="101"/>
      <c r="J93" s="75"/>
      <c r="K93" s="75"/>
      <c r="L93" s="75"/>
      <c r="M93" s="75"/>
      <c r="N93" s="86"/>
      <c r="O93" s="56"/>
      <c r="P93" s="200" t="s">
        <v>389</v>
      </c>
      <c r="Q93" s="432" t="s">
        <v>289</v>
      </c>
      <c r="R93" s="132"/>
    </row>
    <row r="94" spans="1:18" s="57" customFormat="1" ht="45.75" thickBot="1" x14ac:dyDescent="0.3">
      <c r="A94" s="158" t="s">
        <v>215</v>
      </c>
      <c r="B94" s="433" t="s">
        <v>86</v>
      </c>
      <c r="C94" s="211" t="s">
        <v>13</v>
      </c>
      <c r="D94" s="212">
        <v>3.1</v>
      </c>
      <c r="E94" s="75">
        <v>6.5</v>
      </c>
      <c r="F94" s="75">
        <v>18.5</v>
      </c>
      <c r="G94" s="75">
        <v>0</v>
      </c>
      <c r="H94" s="75">
        <v>0</v>
      </c>
      <c r="I94" s="75">
        <f t="shared" si="16"/>
        <v>25</v>
      </c>
      <c r="J94" s="75">
        <f t="shared" si="17"/>
        <v>20.150000000000002</v>
      </c>
      <c r="K94" s="75">
        <f t="shared" si="18"/>
        <v>57.35</v>
      </c>
      <c r="L94" s="75">
        <f t="shared" si="19"/>
        <v>0</v>
      </c>
      <c r="M94" s="75">
        <f t="shared" si="20"/>
        <v>0</v>
      </c>
      <c r="N94" s="86">
        <f t="shared" si="5"/>
        <v>77.5</v>
      </c>
      <c r="O94" s="110"/>
      <c r="P94" s="229"/>
      <c r="Q94" s="163"/>
      <c r="R94" s="164"/>
    </row>
    <row r="95" spans="1:18" s="57" customFormat="1" ht="30.75" thickBot="1" x14ac:dyDescent="0.3">
      <c r="A95" s="158" t="s">
        <v>216</v>
      </c>
      <c r="B95" s="232" t="s">
        <v>100</v>
      </c>
      <c r="C95" s="160" t="s">
        <v>101</v>
      </c>
      <c r="D95" s="212">
        <v>137.5</v>
      </c>
      <c r="E95" s="83">
        <v>0.55000000000000004</v>
      </c>
      <c r="F95" s="83">
        <v>0.75</v>
      </c>
      <c r="G95" s="83">
        <v>0</v>
      </c>
      <c r="H95" s="83">
        <v>0</v>
      </c>
      <c r="I95" s="83">
        <f t="shared" si="16"/>
        <v>1.3</v>
      </c>
      <c r="J95" s="83">
        <f t="shared" si="17"/>
        <v>75.625</v>
      </c>
      <c r="K95" s="83">
        <f t="shared" si="18"/>
        <v>103.125</v>
      </c>
      <c r="L95" s="83">
        <f t="shared" si="19"/>
        <v>0</v>
      </c>
      <c r="M95" s="83">
        <f t="shared" si="20"/>
        <v>0</v>
      </c>
      <c r="N95" s="84">
        <f t="shared" si="5"/>
        <v>178.75</v>
      </c>
      <c r="O95" s="56"/>
      <c r="P95" s="259" t="s">
        <v>333</v>
      </c>
      <c r="Q95" s="219" t="s">
        <v>334</v>
      </c>
      <c r="R95" s="139"/>
    </row>
    <row r="96" spans="1:18" ht="15.75" thickBot="1" x14ac:dyDescent="0.3">
      <c r="A96" s="5" t="s">
        <v>217</v>
      </c>
      <c r="B96" s="354" t="s">
        <v>36</v>
      </c>
      <c r="C96" s="346"/>
      <c r="D96" s="346"/>
      <c r="E96" s="346"/>
      <c r="F96" s="346"/>
      <c r="G96" s="346"/>
      <c r="H96" s="346"/>
      <c r="I96" s="346"/>
      <c r="J96" s="346"/>
      <c r="K96" s="346"/>
      <c r="L96" s="346"/>
      <c r="M96" s="346"/>
      <c r="N96" s="346">
        <f>+SUM(N97:N106)</f>
        <v>1903.8459999999998</v>
      </c>
      <c r="O96" s="346" t="e">
        <f>+N96/#REF!</f>
        <v>#REF!</v>
      </c>
      <c r="P96" s="346"/>
      <c r="Q96" s="346"/>
      <c r="R96" s="347"/>
    </row>
    <row r="97" spans="1:18" s="57" customFormat="1" ht="44.25" customHeight="1" x14ac:dyDescent="0.25">
      <c r="A97" s="262" t="s">
        <v>218</v>
      </c>
      <c r="B97" s="285" t="s">
        <v>87</v>
      </c>
      <c r="C97" s="268" t="s">
        <v>18</v>
      </c>
      <c r="D97" s="271">
        <f>+Wood!Q56</f>
        <v>355.33333333333331</v>
      </c>
      <c r="E97" s="70">
        <v>0.5</v>
      </c>
      <c r="F97" s="70">
        <v>1.9</v>
      </c>
      <c r="G97" s="70">
        <v>0</v>
      </c>
      <c r="H97" s="70">
        <v>0</v>
      </c>
      <c r="I97" s="70">
        <f t="shared" ref="I97:I106" si="21">+E97+F97+G97+H97</f>
        <v>2.4</v>
      </c>
      <c r="J97" s="70">
        <f t="shared" ref="J97:J106" si="22">+E97*D97</f>
        <v>177.66666666666666</v>
      </c>
      <c r="K97" s="70">
        <f t="shared" ref="K97:K106" si="23">+F97*D97</f>
        <v>675.13333333333321</v>
      </c>
      <c r="L97" s="70">
        <f t="shared" ref="L97:L106" si="24">+G97*D97</f>
        <v>0</v>
      </c>
      <c r="M97" s="70">
        <f t="shared" ref="M97:M106" si="25">+H97*D97</f>
        <v>0</v>
      </c>
      <c r="N97" s="78">
        <f t="shared" si="5"/>
        <v>852.79999999999984</v>
      </c>
      <c r="O97" s="56"/>
      <c r="P97" s="185" t="s">
        <v>284</v>
      </c>
      <c r="Q97" s="180" t="s">
        <v>283</v>
      </c>
      <c r="R97" s="181"/>
    </row>
    <row r="98" spans="1:18" s="57" customFormat="1" ht="15.75" thickBot="1" x14ac:dyDescent="0.3">
      <c r="A98" s="264"/>
      <c r="B98" s="289"/>
      <c r="C98" s="270"/>
      <c r="D98" s="273"/>
      <c r="E98" s="106"/>
      <c r="F98" s="106"/>
      <c r="G98" s="106"/>
      <c r="H98" s="106"/>
      <c r="I98" s="106"/>
      <c r="J98" s="106"/>
      <c r="K98" s="106"/>
      <c r="L98" s="106"/>
      <c r="M98" s="106"/>
      <c r="N98" s="108"/>
      <c r="O98" s="56"/>
      <c r="P98" s="186" t="s">
        <v>286</v>
      </c>
      <c r="Q98" s="182" t="s">
        <v>287</v>
      </c>
      <c r="R98" s="183"/>
    </row>
    <row r="99" spans="1:18" s="57" customFormat="1" ht="60.75" thickBot="1" x14ac:dyDescent="0.3">
      <c r="A99" s="158" t="s">
        <v>219</v>
      </c>
      <c r="B99" s="159" t="s">
        <v>88</v>
      </c>
      <c r="C99" s="211" t="s">
        <v>18</v>
      </c>
      <c r="D99" s="212">
        <f>+Wood!Q56</f>
        <v>355.33333333333331</v>
      </c>
      <c r="E99" s="75">
        <v>0.2</v>
      </c>
      <c r="F99" s="75">
        <v>0.1</v>
      </c>
      <c r="G99" s="75">
        <v>0</v>
      </c>
      <c r="H99" s="75">
        <v>0</v>
      </c>
      <c r="I99" s="75">
        <f t="shared" si="21"/>
        <v>0.30000000000000004</v>
      </c>
      <c r="J99" s="75">
        <f t="shared" si="22"/>
        <v>71.066666666666663</v>
      </c>
      <c r="K99" s="75">
        <f t="shared" si="23"/>
        <v>35.533333333333331</v>
      </c>
      <c r="L99" s="75">
        <f t="shared" si="24"/>
        <v>0</v>
      </c>
      <c r="M99" s="75">
        <f t="shared" si="25"/>
        <v>0</v>
      </c>
      <c r="N99" s="86">
        <f t="shared" si="5"/>
        <v>106.6</v>
      </c>
      <c r="O99" s="56"/>
      <c r="P99" s="188" t="s">
        <v>288</v>
      </c>
      <c r="Q99" s="187" t="s">
        <v>289</v>
      </c>
      <c r="R99" s="164"/>
    </row>
    <row r="100" spans="1:18" s="57" customFormat="1" x14ac:dyDescent="0.25">
      <c r="A100" s="262" t="s">
        <v>220</v>
      </c>
      <c r="B100" s="285" t="s">
        <v>98</v>
      </c>
      <c r="C100" s="274" t="s">
        <v>54</v>
      </c>
      <c r="D100" s="271">
        <v>1</v>
      </c>
      <c r="E100" s="75">
        <v>45</v>
      </c>
      <c r="F100" s="75">
        <v>110</v>
      </c>
      <c r="G100" s="75">
        <v>0</v>
      </c>
      <c r="H100" s="75">
        <v>0</v>
      </c>
      <c r="I100" s="75">
        <f t="shared" si="21"/>
        <v>155</v>
      </c>
      <c r="J100" s="75">
        <f t="shared" si="22"/>
        <v>45</v>
      </c>
      <c r="K100" s="75">
        <f t="shared" si="23"/>
        <v>110</v>
      </c>
      <c r="L100" s="75">
        <f t="shared" si="24"/>
        <v>0</v>
      </c>
      <c r="M100" s="75">
        <f t="shared" si="25"/>
        <v>0</v>
      </c>
      <c r="N100" s="86">
        <f t="shared" si="5"/>
        <v>155</v>
      </c>
      <c r="O100" s="56"/>
      <c r="P100" s="222" t="s">
        <v>288</v>
      </c>
      <c r="Q100" s="180" t="s">
        <v>289</v>
      </c>
      <c r="R100" s="127"/>
    </row>
    <row r="101" spans="1:18" s="57" customFormat="1" x14ac:dyDescent="0.25">
      <c r="A101" s="263"/>
      <c r="B101" s="286"/>
      <c r="C101" s="275"/>
      <c r="D101" s="272"/>
      <c r="E101" s="106"/>
      <c r="F101" s="106"/>
      <c r="G101" s="106"/>
      <c r="H101" s="106"/>
      <c r="I101" s="106"/>
      <c r="J101" s="106"/>
      <c r="K101" s="106"/>
      <c r="L101" s="106"/>
      <c r="M101" s="106"/>
      <c r="N101" s="108"/>
      <c r="O101" s="56"/>
      <c r="P101" s="199" t="s">
        <v>297</v>
      </c>
      <c r="Q101" s="137" t="s">
        <v>289</v>
      </c>
      <c r="R101" s="129"/>
    </row>
    <row r="102" spans="1:18" s="57" customFormat="1" x14ac:dyDescent="0.25">
      <c r="A102" s="263"/>
      <c r="B102" s="286"/>
      <c r="C102" s="275"/>
      <c r="D102" s="272"/>
      <c r="E102" s="106"/>
      <c r="F102" s="106"/>
      <c r="G102" s="106"/>
      <c r="H102" s="106"/>
      <c r="I102" s="106"/>
      <c r="J102" s="106"/>
      <c r="K102" s="106"/>
      <c r="L102" s="106"/>
      <c r="M102" s="106"/>
      <c r="N102" s="108"/>
      <c r="O102" s="56"/>
      <c r="P102" s="199" t="s">
        <v>298</v>
      </c>
      <c r="Q102" s="137" t="s">
        <v>289</v>
      </c>
      <c r="R102" s="129"/>
    </row>
    <row r="103" spans="1:18" s="57" customFormat="1" ht="15.75" thickBot="1" x14ac:dyDescent="0.3">
      <c r="A103" s="264"/>
      <c r="B103" s="289"/>
      <c r="C103" s="309"/>
      <c r="D103" s="273"/>
      <c r="E103" s="106"/>
      <c r="F103" s="106"/>
      <c r="G103" s="106"/>
      <c r="H103" s="106"/>
      <c r="I103" s="106"/>
      <c r="J103" s="106"/>
      <c r="K103" s="106"/>
      <c r="L103" s="106"/>
      <c r="M103" s="106"/>
      <c r="N103" s="108"/>
      <c r="O103" s="56"/>
      <c r="P103" s="200" t="s">
        <v>299</v>
      </c>
      <c r="Q103" s="182" t="s">
        <v>289</v>
      </c>
      <c r="R103" s="132"/>
    </row>
    <row r="104" spans="1:18" s="57" customFormat="1" x14ac:dyDescent="0.25">
      <c r="A104" s="262" t="s">
        <v>221</v>
      </c>
      <c r="B104" s="428" t="s">
        <v>115</v>
      </c>
      <c r="C104" s="430" t="s">
        <v>13</v>
      </c>
      <c r="D104" s="301">
        <v>25.02</v>
      </c>
      <c r="E104" s="105">
        <v>7.25</v>
      </c>
      <c r="F104" s="105">
        <v>17.8</v>
      </c>
      <c r="G104" s="105">
        <v>0</v>
      </c>
      <c r="H104" s="105">
        <v>0</v>
      </c>
      <c r="I104" s="105">
        <f t="shared" si="21"/>
        <v>25.05</v>
      </c>
      <c r="J104" s="106">
        <f t="shared" si="22"/>
        <v>181.39500000000001</v>
      </c>
      <c r="K104" s="106">
        <f t="shared" si="23"/>
        <v>445.35599999999999</v>
      </c>
      <c r="L104" s="106">
        <f t="shared" si="24"/>
        <v>0</v>
      </c>
      <c r="M104" s="106">
        <f t="shared" si="25"/>
        <v>0</v>
      </c>
      <c r="N104" s="108">
        <f t="shared" si="5"/>
        <v>626.75099999999998</v>
      </c>
      <c r="O104" s="56"/>
      <c r="P104" s="185" t="s">
        <v>390</v>
      </c>
      <c r="Q104" s="180" t="s">
        <v>289</v>
      </c>
      <c r="R104" s="127"/>
    </row>
    <row r="105" spans="1:18" s="57" customFormat="1" ht="15.75" thickBot="1" x14ac:dyDescent="0.3">
      <c r="A105" s="264"/>
      <c r="B105" s="429"/>
      <c r="C105" s="431"/>
      <c r="D105" s="303"/>
      <c r="E105" s="434"/>
      <c r="F105" s="434"/>
      <c r="G105" s="434"/>
      <c r="H105" s="434"/>
      <c r="I105" s="434"/>
      <c r="J105" s="152"/>
      <c r="K105" s="152"/>
      <c r="L105" s="152"/>
      <c r="M105" s="152"/>
      <c r="N105" s="153"/>
      <c r="O105" s="56"/>
      <c r="P105" s="200" t="s">
        <v>389</v>
      </c>
      <c r="Q105" s="432" t="s">
        <v>289</v>
      </c>
      <c r="R105" s="132"/>
    </row>
    <row r="106" spans="1:18" s="57" customFormat="1" ht="30.75" thickBot="1" x14ac:dyDescent="0.3">
      <c r="A106" s="158" t="s">
        <v>222</v>
      </c>
      <c r="B106" s="232" t="s">
        <v>100</v>
      </c>
      <c r="C106" s="160" t="s">
        <v>101</v>
      </c>
      <c r="D106" s="212">
        <v>125.15</v>
      </c>
      <c r="E106" s="83">
        <v>0.55000000000000004</v>
      </c>
      <c r="F106" s="83">
        <v>0.75</v>
      </c>
      <c r="G106" s="83">
        <v>0</v>
      </c>
      <c r="H106" s="83">
        <v>0</v>
      </c>
      <c r="I106" s="83">
        <f t="shared" si="21"/>
        <v>1.3</v>
      </c>
      <c r="J106" s="83">
        <f t="shared" si="22"/>
        <v>68.83250000000001</v>
      </c>
      <c r="K106" s="83">
        <f t="shared" si="23"/>
        <v>93.862500000000011</v>
      </c>
      <c r="L106" s="83">
        <f t="shared" si="24"/>
        <v>0</v>
      </c>
      <c r="M106" s="83">
        <f t="shared" si="25"/>
        <v>0</v>
      </c>
      <c r="N106" s="84">
        <f t="shared" si="5"/>
        <v>162.69500000000002</v>
      </c>
      <c r="O106" s="56"/>
      <c r="P106" s="259" t="s">
        <v>333</v>
      </c>
      <c r="Q106" s="219" t="s">
        <v>334</v>
      </c>
      <c r="R106" s="139"/>
    </row>
    <row r="107" spans="1:18" ht="15.75" thickBot="1" x14ac:dyDescent="0.3">
      <c r="A107" s="5" t="s">
        <v>223</v>
      </c>
      <c r="B107" s="354" t="s">
        <v>37</v>
      </c>
      <c r="C107" s="346"/>
      <c r="D107" s="346"/>
      <c r="E107" s="346"/>
      <c r="F107" s="346"/>
      <c r="G107" s="346"/>
      <c r="H107" s="346"/>
      <c r="I107" s="346"/>
      <c r="J107" s="346"/>
      <c r="K107" s="346"/>
      <c r="L107" s="346"/>
      <c r="M107" s="346"/>
      <c r="N107" s="346">
        <f>SUM(N108:N108)</f>
        <v>461.37</v>
      </c>
      <c r="O107" s="346" t="e">
        <f>+N107/#REF!</f>
        <v>#REF!</v>
      </c>
      <c r="P107" s="346"/>
      <c r="Q107" s="346"/>
      <c r="R107" s="347"/>
    </row>
    <row r="108" spans="1:18" s="57" customFormat="1" ht="15.75" thickBot="1" x14ac:dyDescent="0.3">
      <c r="A108" s="262" t="s">
        <v>224</v>
      </c>
      <c r="B108" s="285" t="s">
        <v>113</v>
      </c>
      <c r="C108" s="268" t="s">
        <v>13</v>
      </c>
      <c r="D108" s="271">
        <v>18.2</v>
      </c>
      <c r="E108" s="96">
        <v>6</v>
      </c>
      <c r="F108" s="96">
        <v>19.350000000000001</v>
      </c>
      <c r="G108" s="96">
        <v>0</v>
      </c>
      <c r="H108" s="96">
        <v>0</v>
      </c>
      <c r="I108" s="96">
        <f t="shared" ref="I108" si="26">+E108+F108+G108+H108</f>
        <v>25.35</v>
      </c>
      <c r="J108" s="96">
        <f t="shared" ref="J108" si="27">+E108*D108</f>
        <v>109.19999999999999</v>
      </c>
      <c r="K108" s="96">
        <f t="shared" ref="K108" si="28">+F108*D108</f>
        <v>352.17</v>
      </c>
      <c r="L108" s="96">
        <f t="shared" ref="L108" si="29">+G108*D108</f>
        <v>0</v>
      </c>
      <c r="M108" s="96">
        <f t="shared" ref="M108" si="30">+H108*D108</f>
        <v>0</v>
      </c>
      <c r="N108" s="97">
        <f t="shared" si="5"/>
        <v>461.37</v>
      </c>
      <c r="O108" s="56"/>
      <c r="P108" s="185" t="s">
        <v>323</v>
      </c>
      <c r="Q108" s="180" t="s">
        <v>289</v>
      </c>
      <c r="R108" s="127"/>
    </row>
    <row r="109" spans="1:18" s="57" customFormat="1" ht="15.75" thickBot="1" x14ac:dyDescent="0.3">
      <c r="A109" s="263"/>
      <c r="B109" s="286"/>
      <c r="C109" s="269"/>
      <c r="D109" s="272"/>
      <c r="E109" s="96"/>
      <c r="F109" s="96"/>
      <c r="G109" s="96"/>
      <c r="H109" s="96"/>
      <c r="I109" s="96"/>
      <c r="J109" s="96"/>
      <c r="K109" s="96"/>
      <c r="L109" s="96"/>
      <c r="M109" s="96"/>
      <c r="N109" s="96"/>
      <c r="O109" s="56"/>
      <c r="P109" s="199" t="s">
        <v>324</v>
      </c>
      <c r="Q109" s="137" t="s">
        <v>289</v>
      </c>
      <c r="R109" s="129"/>
    </row>
    <row r="110" spans="1:18" s="57" customFormat="1" ht="15.75" thickBot="1" x14ac:dyDescent="0.3">
      <c r="A110" s="264"/>
      <c r="B110" s="289"/>
      <c r="C110" s="270"/>
      <c r="D110" s="273"/>
      <c r="E110" s="96"/>
      <c r="F110" s="96"/>
      <c r="G110" s="96"/>
      <c r="H110" s="96"/>
      <c r="I110" s="96"/>
      <c r="J110" s="96"/>
      <c r="K110" s="96"/>
      <c r="L110" s="96"/>
      <c r="M110" s="96"/>
      <c r="N110" s="96"/>
      <c r="O110" s="56"/>
      <c r="P110" s="223" t="s">
        <v>325</v>
      </c>
      <c r="Q110" s="182"/>
      <c r="R110" s="132"/>
    </row>
    <row r="111" spans="1:18" ht="15.75" thickBot="1" x14ac:dyDescent="0.3">
      <c r="A111" s="5" t="s">
        <v>225</v>
      </c>
      <c r="B111" s="354" t="s">
        <v>102</v>
      </c>
      <c r="C111" s="346"/>
      <c r="D111" s="346"/>
      <c r="E111" s="346"/>
      <c r="F111" s="346"/>
      <c r="G111" s="346"/>
      <c r="H111" s="346"/>
      <c r="I111" s="346"/>
      <c r="J111" s="346"/>
      <c r="K111" s="346"/>
      <c r="L111" s="346"/>
      <c r="M111" s="346"/>
      <c r="N111" s="346">
        <f>SUM(N112:N114)</f>
        <v>1455</v>
      </c>
      <c r="O111" s="346" t="e">
        <f>+N111/#REF!</f>
        <v>#REF!</v>
      </c>
      <c r="P111" s="346"/>
      <c r="Q111" s="346"/>
      <c r="R111" s="347"/>
    </row>
    <row r="112" spans="1:18" s="57" customFormat="1" ht="60" x14ac:dyDescent="0.25">
      <c r="A112" s="165" t="s">
        <v>226</v>
      </c>
      <c r="B112" s="238" t="s">
        <v>104</v>
      </c>
      <c r="C112" s="239" t="s">
        <v>103</v>
      </c>
      <c r="D112" s="167">
        <v>1</v>
      </c>
      <c r="E112" s="70">
        <v>0</v>
      </c>
      <c r="F112" s="70">
        <v>0</v>
      </c>
      <c r="G112" s="70">
        <v>0</v>
      </c>
      <c r="H112" s="70">
        <v>770</v>
      </c>
      <c r="I112" s="70">
        <f t="shared" ref="I112:I114" si="31">+E112+F112+G112+H112</f>
        <v>770</v>
      </c>
      <c r="J112" s="70">
        <f t="shared" ref="J112:J114" si="32">+E112*D112</f>
        <v>0</v>
      </c>
      <c r="K112" s="70">
        <f t="shared" ref="K112:K114" si="33">+F112*D112</f>
        <v>0</v>
      </c>
      <c r="L112" s="70">
        <f t="shared" ref="L112:L114" si="34">+G112*D112</f>
        <v>0</v>
      </c>
      <c r="M112" s="70">
        <f t="shared" ref="M112:M114" si="35">+H112*D112</f>
        <v>770</v>
      </c>
      <c r="N112" s="78">
        <f t="shared" si="5"/>
        <v>770</v>
      </c>
      <c r="O112" s="56"/>
      <c r="P112" s="125"/>
      <c r="Q112" s="126"/>
      <c r="R112" s="127"/>
    </row>
    <row r="113" spans="1:18" s="57" customFormat="1" ht="60" x14ac:dyDescent="0.25">
      <c r="A113" s="189" t="s">
        <v>227</v>
      </c>
      <c r="B113" s="237" t="s">
        <v>106</v>
      </c>
      <c r="C113" s="210" t="s">
        <v>103</v>
      </c>
      <c r="D113" s="191">
        <v>1</v>
      </c>
      <c r="E113" s="75">
        <v>0</v>
      </c>
      <c r="F113" s="75">
        <v>0</v>
      </c>
      <c r="G113" s="75">
        <v>0</v>
      </c>
      <c r="H113" s="75">
        <v>370</v>
      </c>
      <c r="I113" s="75">
        <f t="shared" ref="I113" si="36">+E113+F113+G113+H113</f>
        <v>370</v>
      </c>
      <c r="J113" s="75">
        <f t="shared" ref="J113" si="37">+E113*D113</f>
        <v>0</v>
      </c>
      <c r="K113" s="75">
        <f t="shared" ref="K113" si="38">+F113*D113</f>
        <v>0</v>
      </c>
      <c r="L113" s="75">
        <f t="shared" ref="L113" si="39">+G113*D113</f>
        <v>0</v>
      </c>
      <c r="M113" s="75">
        <f t="shared" ref="M113" si="40">+H113*D113</f>
        <v>370</v>
      </c>
      <c r="N113" s="86">
        <f t="shared" ref="N113" si="41">+J113+K113+L113+M113</f>
        <v>370</v>
      </c>
      <c r="O113" s="56"/>
      <c r="P113" s="199"/>
      <c r="Q113" s="141"/>
      <c r="R113" s="129"/>
    </row>
    <row r="114" spans="1:18" s="57" customFormat="1" ht="45.75" thickBot="1" x14ac:dyDescent="0.3">
      <c r="A114" s="190" t="s">
        <v>228</v>
      </c>
      <c r="B114" s="240" t="s">
        <v>105</v>
      </c>
      <c r="C114" s="236" t="s">
        <v>103</v>
      </c>
      <c r="D114" s="192">
        <v>1</v>
      </c>
      <c r="E114" s="106">
        <v>0</v>
      </c>
      <c r="F114" s="106">
        <v>0</v>
      </c>
      <c r="G114" s="106">
        <v>0</v>
      </c>
      <c r="H114" s="106">
        <v>315</v>
      </c>
      <c r="I114" s="106">
        <f t="shared" si="31"/>
        <v>315</v>
      </c>
      <c r="J114" s="106">
        <f t="shared" si="32"/>
        <v>0</v>
      </c>
      <c r="K114" s="106">
        <f t="shared" si="33"/>
        <v>0</v>
      </c>
      <c r="L114" s="106">
        <f t="shared" si="34"/>
        <v>0</v>
      </c>
      <c r="M114" s="106">
        <f t="shared" si="35"/>
        <v>315</v>
      </c>
      <c r="N114" s="108">
        <f t="shared" si="5"/>
        <v>315</v>
      </c>
      <c r="O114" s="56"/>
      <c r="P114" s="200"/>
      <c r="Q114" s="198"/>
      <c r="R114" s="132"/>
    </row>
    <row r="115" spans="1:18" ht="15.75" thickBot="1" x14ac:dyDescent="0.3">
      <c r="A115" s="5" t="s">
        <v>229</v>
      </c>
      <c r="B115" s="354" t="s">
        <v>107</v>
      </c>
      <c r="C115" s="346"/>
      <c r="D115" s="346"/>
      <c r="E115" s="346"/>
      <c r="F115" s="346"/>
      <c r="G115" s="346"/>
      <c r="H115" s="346"/>
      <c r="I115" s="346"/>
      <c r="J115" s="346"/>
      <c r="K115" s="346"/>
      <c r="L115" s="346"/>
      <c r="M115" s="346"/>
      <c r="N115" s="346">
        <f>SUM(N116:N153)</f>
        <v>665</v>
      </c>
      <c r="O115" s="346" t="e">
        <f>+N115/#REF!</f>
        <v>#REF!</v>
      </c>
      <c r="P115" s="346"/>
      <c r="Q115" s="346"/>
      <c r="R115" s="347"/>
    </row>
    <row r="116" spans="1:18" s="57" customFormat="1" x14ac:dyDescent="0.25">
      <c r="A116" s="262" t="s">
        <v>230</v>
      </c>
      <c r="B116" s="265" t="s">
        <v>108</v>
      </c>
      <c r="C116" s="274" t="s">
        <v>54</v>
      </c>
      <c r="D116" s="271">
        <v>1</v>
      </c>
      <c r="E116" s="70">
        <v>180</v>
      </c>
      <c r="F116" s="70">
        <v>270</v>
      </c>
      <c r="G116" s="70">
        <v>0</v>
      </c>
      <c r="H116" s="70">
        <v>0</v>
      </c>
      <c r="I116" s="70">
        <f>+E116+F116+G116+H116</f>
        <v>450</v>
      </c>
      <c r="J116" s="70">
        <f>+E116*D116</f>
        <v>180</v>
      </c>
      <c r="K116" s="70">
        <f>+F116*D116</f>
        <v>270</v>
      </c>
      <c r="L116" s="70">
        <f>+G116*D116</f>
        <v>0</v>
      </c>
      <c r="M116" s="70">
        <f>+H116*D116</f>
        <v>0</v>
      </c>
      <c r="N116" s="78">
        <f t="shared" si="5"/>
        <v>450</v>
      </c>
      <c r="O116" s="56"/>
      <c r="P116" s="243" t="s">
        <v>335</v>
      </c>
      <c r="Q116" s="244" t="s">
        <v>364</v>
      </c>
      <c r="R116" s="127"/>
    </row>
    <row r="117" spans="1:18" s="57" customFormat="1" x14ac:dyDescent="0.25">
      <c r="A117" s="263"/>
      <c r="B117" s="266"/>
      <c r="C117" s="275"/>
      <c r="D117" s="272"/>
      <c r="E117" s="152"/>
      <c r="F117" s="152"/>
      <c r="G117" s="152"/>
      <c r="H117" s="152"/>
      <c r="I117" s="152"/>
      <c r="J117" s="152"/>
      <c r="K117" s="152"/>
      <c r="L117" s="152"/>
      <c r="M117" s="152"/>
      <c r="N117" s="153"/>
      <c r="O117" s="56"/>
      <c r="P117" s="245" t="s">
        <v>363</v>
      </c>
      <c r="Q117" s="242" t="s">
        <v>364</v>
      </c>
      <c r="R117" s="129"/>
    </row>
    <row r="118" spans="1:18" s="57" customFormat="1" x14ac:dyDescent="0.25">
      <c r="A118" s="263"/>
      <c r="B118" s="266"/>
      <c r="C118" s="275"/>
      <c r="D118" s="272"/>
      <c r="E118" s="152"/>
      <c r="F118" s="152"/>
      <c r="G118" s="152"/>
      <c r="H118" s="152"/>
      <c r="I118" s="152"/>
      <c r="J118" s="152"/>
      <c r="K118" s="152"/>
      <c r="L118" s="152"/>
      <c r="M118" s="152"/>
      <c r="N118" s="153"/>
      <c r="O118" s="56"/>
      <c r="P118" s="245" t="s">
        <v>336</v>
      </c>
      <c r="Q118" s="242" t="s">
        <v>364</v>
      </c>
      <c r="R118" s="129"/>
    </row>
    <row r="119" spans="1:18" s="57" customFormat="1" x14ac:dyDescent="0.25">
      <c r="A119" s="263"/>
      <c r="B119" s="266"/>
      <c r="C119" s="275"/>
      <c r="D119" s="272"/>
      <c r="E119" s="152"/>
      <c r="F119" s="152"/>
      <c r="G119" s="152"/>
      <c r="H119" s="152"/>
      <c r="I119" s="152"/>
      <c r="J119" s="152"/>
      <c r="K119" s="152"/>
      <c r="L119" s="152"/>
      <c r="M119" s="152"/>
      <c r="N119" s="153"/>
      <c r="O119" s="56"/>
      <c r="P119" s="245" t="s">
        <v>337</v>
      </c>
      <c r="Q119" s="242" t="s">
        <v>364</v>
      </c>
      <c r="R119" s="129"/>
    </row>
    <row r="120" spans="1:18" s="57" customFormat="1" x14ac:dyDescent="0.25">
      <c r="A120" s="263"/>
      <c r="B120" s="266"/>
      <c r="C120" s="275"/>
      <c r="D120" s="272"/>
      <c r="E120" s="152"/>
      <c r="F120" s="152"/>
      <c r="G120" s="152"/>
      <c r="H120" s="152"/>
      <c r="I120" s="152"/>
      <c r="J120" s="152"/>
      <c r="K120" s="152"/>
      <c r="L120" s="152"/>
      <c r="M120" s="152"/>
      <c r="N120" s="153"/>
      <c r="O120" s="56"/>
      <c r="P120" s="245" t="s">
        <v>338</v>
      </c>
      <c r="Q120" s="242" t="s">
        <v>364</v>
      </c>
      <c r="R120" s="129"/>
    </row>
    <row r="121" spans="1:18" s="57" customFormat="1" x14ac:dyDescent="0.25">
      <c r="A121" s="263"/>
      <c r="B121" s="266"/>
      <c r="C121" s="275"/>
      <c r="D121" s="272"/>
      <c r="E121" s="152"/>
      <c r="F121" s="152"/>
      <c r="G121" s="152"/>
      <c r="H121" s="152"/>
      <c r="I121" s="152"/>
      <c r="J121" s="152"/>
      <c r="K121" s="152"/>
      <c r="L121" s="152"/>
      <c r="M121" s="152"/>
      <c r="N121" s="153"/>
      <c r="O121" s="56"/>
      <c r="P121" s="245" t="s">
        <v>339</v>
      </c>
      <c r="Q121" s="242" t="s">
        <v>364</v>
      </c>
      <c r="R121" s="129"/>
    </row>
    <row r="122" spans="1:18" s="57" customFormat="1" x14ac:dyDescent="0.25">
      <c r="A122" s="263"/>
      <c r="B122" s="266"/>
      <c r="C122" s="275"/>
      <c r="D122" s="272"/>
      <c r="E122" s="152"/>
      <c r="F122" s="152"/>
      <c r="G122" s="152"/>
      <c r="H122" s="152"/>
      <c r="I122" s="152"/>
      <c r="J122" s="152"/>
      <c r="K122" s="152"/>
      <c r="L122" s="152"/>
      <c r="M122" s="152"/>
      <c r="N122" s="153"/>
      <c r="O122" s="56"/>
      <c r="P122" s="245" t="s">
        <v>340</v>
      </c>
      <c r="Q122" s="242" t="s">
        <v>364</v>
      </c>
      <c r="R122" s="129"/>
    </row>
    <row r="123" spans="1:18" s="57" customFormat="1" x14ac:dyDescent="0.25">
      <c r="A123" s="263"/>
      <c r="B123" s="266"/>
      <c r="C123" s="275"/>
      <c r="D123" s="272"/>
      <c r="E123" s="152"/>
      <c r="F123" s="152"/>
      <c r="G123" s="152"/>
      <c r="H123" s="152"/>
      <c r="I123" s="152"/>
      <c r="J123" s="152"/>
      <c r="K123" s="152"/>
      <c r="L123" s="152"/>
      <c r="M123" s="152"/>
      <c r="N123" s="153"/>
      <c r="O123" s="56"/>
      <c r="P123" s="245" t="s">
        <v>341</v>
      </c>
      <c r="Q123" s="242" t="s">
        <v>364</v>
      </c>
      <c r="R123" s="129"/>
    </row>
    <row r="124" spans="1:18" s="57" customFormat="1" x14ac:dyDescent="0.25">
      <c r="A124" s="263"/>
      <c r="B124" s="266"/>
      <c r="C124" s="275"/>
      <c r="D124" s="272"/>
      <c r="E124" s="152"/>
      <c r="F124" s="152"/>
      <c r="G124" s="152"/>
      <c r="H124" s="152"/>
      <c r="I124" s="152"/>
      <c r="J124" s="152"/>
      <c r="K124" s="152"/>
      <c r="L124" s="152"/>
      <c r="M124" s="152"/>
      <c r="N124" s="153"/>
      <c r="O124" s="56"/>
      <c r="P124" s="245" t="s">
        <v>342</v>
      </c>
      <c r="Q124" s="242" t="s">
        <v>364</v>
      </c>
      <c r="R124" s="129"/>
    </row>
    <row r="125" spans="1:18" s="57" customFormat="1" x14ac:dyDescent="0.25">
      <c r="A125" s="263"/>
      <c r="B125" s="266"/>
      <c r="C125" s="275"/>
      <c r="D125" s="272"/>
      <c r="E125" s="152"/>
      <c r="F125" s="152"/>
      <c r="G125" s="152"/>
      <c r="H125" s="152"/>
      <c r="I125" s="152"/>
      <c r="J125" s="152"/>
      <c r="K125" s="152"/>
      <c r="L125" s="152"/>
      <c r="M125" s="152"/>
      <c r="N125" s="153"/>
      <c r="O125" s="56"/>
      <c r="P125" s="245" t="s">
        <v>343</v>
      </c>
      <c r="Q125" s="242" t="s">
        <v>364</v>
      </c>
      <c r="R125" s="129"/>
    </row>
    <row r="126" spans="1:18" s="57" customFormat="1" x14ac:dyDescent="0.25">
      <c r="A126" s="263"/>
      <c r="B126" s="266"/>
      <c r="C126" s="275"/>
      <c r="D126" s="272"/>
      <c r="E126" s="152"/>
      <c r="F126" s="152"/>
      <c r="G126" s="152"/>
      <c r="H126" s="152"/>
      <c r="I126" s="152"/>
      <c r="J126" s="152"/>
      <c r="K126" s="152"/>
      <c r="L126" s="152"/>
      <c r="M126" s="152"/>
      <c r="N126" s="153"/>
      <c r="O126" s="56"/>
      <c r="P126" s="245" t="s">
        <v>344</v>
      </c>
      <c r="Q126" s="242" t="s">
        <v>365</v>
      </c>
      <c r="R126" s="129"/>
    </row>
    <row r="127" spans="1:18" s="57" customFormat="1" x14ac:dyDescent="0.25">
      <c r="A127" s="263"/>
      <c r="B127" s="266"/>
      <c r="C127" s="275"/>
      <c r="D127" s="272"/>
      <c r="E127" s="152"/>
      <c r="F127" s="152"/>
      <c r="G127" s="152"/>
      <c r="H127" s="152"/>
      <c r="I127" s="152"/>
      <c r="J127" s="152"/>
      <c r="K127" s="152"/>
      <c r="L127" s="152"/>
      <c r="M127" s="152"/>
      <c r="N127" s="153"/>
      <c r="O127" s="56"/>
      <c r="P127" s="245" t="s">
        <v>345</v>
      </c>
      <c r="Q127" s="242" t="s">
        <v>364</v>
      </c>
      <c r="R127" s="129"/>
    </row>
    <row r="128" spans="1:18" s="57" customFormat="1" x14ac:dyDescent="0.25">
      <c r="A128" s="263"/>
      <c r="B128" s="266"/>
      <c r="C128" s="275"/>
      <c r="D128" s="272"/>
      <c r="E128" s="152"/>
      <c r="F128" s="152"/>
      <c r="G128" s="152"/>
      <c r="H128" s="152"/>
      <c r="I128" s="152"/>
      <c r="J128" s="152"/>
      <c r="K128" s="152"/>
      <c r="L128" s="152"/>
      <c r="M128" s="152"/>
      <c r="N128" s="153"/>
      <c r="O128" s="56"/>
      <c r="P128" s="245" t="s">
        <v>346</v>
      </c>
      <c r="Q128" s="242" t="s">
        <v>366</v>
      </c>
      <c r="R128" s="129"/>
    </row>
    <row r="129" spans="1:18" s="57" customFormat="1" x14ac:dyDescent="0.25">
      <c r="A129" s="263"/>
      <c r="B129" s="266"/>
      <c r="C129" s="275"/>
      <c r="D129" s="272"/>
      <c r="E129" s="152"/>
      <c r="F129" s="152"/>
      <c r="G129" s="152"/>
      <c r="H129" s="152"/>
      <c r="I129" s="152"/>
      <c r="J129" s="152"/>
      <c r="K129" s="152"/>
      <c r="L129" s="152"/>
      <c r="M129" s="152"/>
      <c r="N129" s="153"/>
      <c r="O129" s="56"/>
      <c r="P129" s="245" t="s">
        <v>347</v>
      </c>
      <c r="Q129" s="242" t="s">
        <v>287</v>
      </c>
      <c r="R129" s="129"/>
    </row>
    <row r="130" spans="1:18" s="57" customFormat="1" x14ac:dyDescent="0.25">
      <c r="A130" s="263"/>
      <c r="B130" s="266"/>
      <c r="C130" s="275"/>
      <c r="D130" s="272"/>
      <c r="E130" s="152"/>
      <c r="F130" s="152"/>
      <c r="G130" s="152"/>
      <c r="H130" s="152"/>
      <c r="I130" s="152"/>
      <c r="J130" s="152"/>
      <c r="K130" s="152"/>
      <c r="L130" s="152"/>
      <c r="M130" s="152"/>
      <c r="N130" s="153"/>
      <c r="O130" s="56"/>
      <c r="P130" s="245" t="s">
        <v>348</v>
      </c>
      <c r="Q130" s="242" t="s">
        <v>364</v>
      </c>
      <c r="R130" s="129"/>
    </row>
    <row r="131" spans="1:18" s="57" customFormat="1" x14ac:dyDescent="0.25">
      <c r="A131" s="263"/>
      <c r="B131" s="266"/>
      <c r="C131" s="275"/>
      <c r="D131" s="272"/>
      <c r="E131" s="152"/>
      <c r="F131" s="152"/>
      <c r="G131" s="152"/>
      <c r="H131" s="152"/>
      <c r="I131" s="152"/>
      <c r="J131" s="152"/>
      <c r="K131" s="152"/>
      <c r="L131" s="152"/>
      <c r="M131" s="152"/>
      <c r="N131" s="153"/>
      <c r="O131" s="56"/>
      <c r="P131" s="245" t="s">
        <v>349</v>
      </c>
      <c r="Q131" s="242" t="s">
        <v>364</v>
      </c>
      <c r="R131" s="129"/>
    </row>
    <row r="132" spans="1:18" s="57" customFormat="1" x14ac:dyDescent="0.25">
      <c r="A132" s="263"/>
      <c r="B132" s="266"/>
      <c r="C132" s="275"/>
      <c r="D132" s="272"/>
      <c r="E132" s="152"/>
      <c r="F132" s="152"/>
      <c r="G132" s="152"/>
      <c r="H132" s="152"/>
      <c r="I132" s="152"/>
      <c r="J132" s="152"/>
      <c r="K132" s="152"/>
      <c r="L132" s="152"/>
      <c r="M132" s="152"/>
      <c r="N132" s="153"/>
      <c r="O132" s="56"/>
      <c r="P132" s="245" t="s">
        <v>350</v>
      </c>
      <c r="Q132" s="242" t="s">
        <v>364</v>
      </c>
      <c r="R132" s="129"/>
    </row>
    <row r="133" spans="1:18" s="57" customFormat="1" x14ac:dyDescent="0.25">
      <c r="A133" s="263"/>
      <c r="B133" s="266"/>
      <c r="C133" s="275"/>
      <c r="D133" s="272"/>
      <c r="E133" s="152"/>
      <c r="F133" s="152"/>
      <c r="G133" s="152"/>
      <c r="H133" s="152"/>
      <c r="I133" s="152"/>
      <c r="J133" s="152"/>
      <c r="K133" s="152"/>
      <c r="L133" s="152"/>
      <c r="M133" s="152"/>
      <c r="N133" s="153"/>
      <c r="O133" s="56"/>
      <c r="P133" s="245" t="s">
        <v>351</v>
      </c>
      <c r="Q133" s="242" t="s">
        <v>364</v>
      </c>
      <c r="R133" s="129"/>
    </row>
    <row r="134" spans="1:18" s="57" customFormat="1" x14ac:dyDescent="0.25">
      <c r="A134" s="263"/>
      <c r="B134" s="266"/>
      <c r="C134" s="275"/>
      <c r="D134" s="272"/>
      <c r="E134" s="152"/>
      <c r="F134" s="152"/>
      <c r="G134" s="152"/>
      <c r="H134" s="152"/>
      <c r="I134" s="152"/>
      <c r="J134" s="152"/>
      <c r="K134" s="152"/>
      <c r="L134" s="152"/>
      <c r="M134" s="152"/>
      <c r="N134" s="153"/>
      <c r="O134" s="56"/>
      <c r="P134" s="245" t="s">
        <v>352</v>
      </c>
      <c r="Q134" s="242" t="s">
        <v>364</v>
      </c>
      <c r="R134" s="129"/>
    </row>
    <row r="135" spans="1:18" s="57" customFormat="1" ht="16.5" x14ac:dyDescent="0.25">
      <c r="A135" s="263"/>
      <c r="B135" s="266"/>
      <c r="C135" s="275"/>
      <c r="D135" s="272"/>
      <c r="E135" s="152"/>
      <c r="F135" s="152"/>
      <c r="G135" s="152"/>
      <c r="H135" s="152"/>
      <c r="I135" s="152"/>
      <c r="J135" s="152"/>
      <c r="K135" s="152"/>
      <c r="L135" s="152"/>
      <c r="M135" s="152"/>
      <c r="N135" s="153"/>
      <c r="O135" s="56"/>
      <c r="P135" s="245" t="s">
        <v>353</v>
      </c>
      <c r="Q135" s="242" t="s">
        <v>365</v>
      </c>
      <c r="R135" s="129"/>
    </row>
    <row r="136" spans="1:18" s="57" customFormat="1" ht="16.5" x14ac:dyDescent="0.25">
      <c r="A136" s="263"/>
      <c r="B136" s="266"/>
      <c r="C136" s="275"/>
      <c r="D136" s="272"/>
      <c r="E136" s="152"/>
      <c r="F136" s="152"/>
      <c r="G136" s="152"/>
      <c r="H136" s="152"/>
      <c r="I136" s="152"/>
      <c r="J136" s="152"/>
      <c r="K136" s="152"/>
      <c r="L136" s="152"/>
      <c r="M136" s="152"/>
      <c r="N136" s="153"/>
      <c r="O136" s="56"/>
      <c r="P136" s="245" t="s">
        <v>354</v>
      </c>
      <c r="Q136" s="242" t="s">
        <v>365</v>
      </c>
      <c r="R136" s="129"/>
    </row>
    <row r="137" spans="1:18" s="57" customFormat="1" ht="16.5" x14ac:dyDescent="0.25">
      <c r="A137" s="263"/>
      <c r="B137" s="266"/>
      <c r="C137" s="275"/>
      <c r="D137" s="272"/>
      <c r="E137" s="152"/>
      <c r="F137" s="152"/>
      <c r="G137" s="152"/>
      <c r="H137" s="152"/>
      <c r="I137" s="152"/>
      <c r="J137" s="152"/>
      <c r="K137" s="152"/>
      <c r="L137" s="152"/>
      <c r="M137" s="152"/>
      <c r="N137" s="153"/>
      <c r="O137" s="56"/>
      <c r="P137" s="245" t="s">
        <v>355</v>
      </c>
      <c r="Q137" s="242" t="s">
        <v>365</v>
      </c>
      <c r="R137" s="129"/>
    </row>
    <row r="138" spans="1:18" s="57" customFormat="1" ht="16.5" x14ac:dyDescent="0.25">
      <c r="A138" s="263"/>
      <c r="B138" s="266"/>
      <c r="C138" s="275"/>
      <c r="D138" s="272"/>
      <c r="E138" s="152"/>
      <c r="F138" s="152"/>
      <c r="G138" s="152"/>
      <c r="H138" s="152"/>
      <c r="I138" s="152"/>
      <c r="J138" s="152"/>
      <c r="K138" s="152"/>
      <c r="L138" s="152"/>
      <c r="M138" s="152"/>
      <c r="N138" s="153"/>
      <c r="O138" s="56"/>
      <c r="P138" s="245" t="s">
        <v>356</v>
      </c>
      <c r="Q138" s="242" t="s">
        <v>365</v>
      </c>
      <c r="R138" s="129"/>
    </row>
    <row r="139" spans="1:18" s="57" customFormat="1" ht="16.5" x14ac:dyDescent="0.25">
      <c r="A139" s="263"/>
      <c r="B139" s="266"/>
      <c r="C139" s="275"/>
      <c r="D139" s="272"/>
      <c r="E139" s="152"/>
      <c r="F139" s="152"/>
      <c r="G139" s="152"/>
      <c r="H139" s="152"/>
      <c r="I139" s="152"/>
      <c r="J139" s="152"/>
      <c r="K139" s="152"/>
      <c r="L139" s="152"/>
      <c r="M139" s="152"/>
      <c r="N139" s="153"/>
      <c r="O139" s="56"/>
      <c r="P139" s="245" t="s">
        <v>357</v>
      </c>
      <c r="Q139" s="242" t="s">
        <v>365</v>
      </c>
      <c r="R139" s="129"/>
    </row>
    <row r="140" spans="1:18" s="57" customFormat="1" ht="16.5" x14ac:dyDescent="0.25">
      <c r="A140" s="263"/>
      <c r="B140" s="266"/>
      <c r="C140" s="275"/>
      <c r="D140" s="272"/>
      <c r="E140" s="152"/>
      <c r="F140" s="152"/>
      <c r="G140" s="152"/>
      <c r="H140" s="152"/>
      <c r="I140" s="152"/>
      <c r="J140" s="152"/>
      <c r="K140" s="152"/>
      <c r="L140" s="152"/>
      <c r="M140" s="152"/>
      <c r="N140" s="153"/>
      <c r="O140" s="56"/>
      <c r="P140" s="245" t="s">
        <v>358</v>
      </c>
      <c r="Q140" s="242" t="s">
        <v>365</v>
      </c>
      <c r="R140" s="129"/>
    </row>
    <row r="141" spans="1:18" s="57" customFormat="1" ht="16.5" x14ac:dyDescent="0.25">
      <c r="A141" s="263"/>
      <c r="B141" s="266"/>
      <c r="C141" s="275"/>
      <c r="D141" s="272"/>
      <c r="E141" s="152"/>
      <c r="F141" s="152"/>
      <c r="G141" s="152"/>
      <c r="H141" s="152"/>
      <c r="I141" s="152"/>
      <c r="J141" s="152"/>
      <c r="K141" s="152"/>
      <c r="L141" s="152"/>
      <c r="M141" s="152"/>
      <c r="N141" s="153"/>
      <c r="O141" s="56"/>
      <c r="P141" s="245" t="s">
        <v>368</v>
      </c>
      <c r="Q141" s="242" t="s">
        <v>365</v>
      </c>
      <c r="R141" s="129"/>
    </row>
    <row r="142" spans="1:18" s="57" customFormat="1" ht="16.5" x14ac:dyDescent="0.25">
      <c r="A142" s="263"/>
      <c r="B142" s="266"/>
      <c r="C142" s="275"/>
      <c r="D142" s="272"/>
      <c r="E142" s="152"/>
      <c r="F142" s="152"/>
      <c r="G142" s="152"/>
      <c r="H142" s="152"/>
      <c r="I142" s="152"/>
      <c r="J142" s="152"/>
      <c r="K142" s="152"/>
      <c r="L142" s="152"/>
      <c r="M142" s="152"/>
      <c r="N142" s="153"/>
      <c r="O142" s="56"/>
      <c r="P142" s="245" t="s">
        <v>369</v>
      </c>
      <c r="Q142" s="242" t="s">
        <v>365</v>
      </c>
      <c r="R142" s="129"/>
    </row>
    <row r="143" spans="1:18" s="57" customFormat="1" ht="16.5" x14ac:dyDescent="0.25">
      <c r="A143" s="263"/>
      <c r="B143" s="266"/>
      <c r="C143" s="275"/>
      <c r="D143" s="272"/>
      <c r="E143" s="152"/>
      <c r="F143" s="152"/>
      <c r="G143" s="152"/>
      <c r="H143" s="152"/>
      <c r="I143" s="152"/>
      <c r="J143" s="152"/>
      <c r="K143" s="152"/>
      <c r="L143" s="152"/>
      <c r="M143" s="152"/>
      <c r="N143" s="153"/>
      <c r="O143" s="56"/>
      <c r="P143" s="245" t="s">
        <v>370</v>
      </c>
      <c r="Q143" s="242" t="s">
        <v>365</v>
      </c>
      <c r="R143" s="129"/>
    </row>
    <row r="144" spans="1:18" s="57" customFormat="1" x14ac:dyDescent="0.25">
      <c r="A144" s="263"/>
      <c r="B144" s="266"/>
      <c r="C144" s="275"/>
      <c r="D144" s="272"/>
      <c r="E144" s="152"/>
      <c r="F144" s="152"/>
      <c r="G144" s="152"/>
      <c r="H144" s="152"/>
      <c r="I144" s="152"/>
      <c r="J144" s="152"/>
      <c r="K144" s="152"/>
      <c r="L144" s="152"/>
      <c r="M144" s="152"/>
      <c r="N144" s="153"/>
      <c r="O144" s="56"/>
      <c r="P144" s="245" t="s">
        <v>371</v>
      </c>
      <c r="Q144" s="242" t="s">
        <v>364</v>
      </c>
      <c r="R144" s="129"/>
    </row>
    <row r="145" spans="1:18" s="57" customFormat="1" x14ac:dyDescent="0.25">
      <c r="A145" s="263"/>
      <c r="B145" s="266"/>
      <c r="C145" s="275"/>
      <c r="D145" s="272"/>
      <c r="E145" s="152"/>
      <c r="F145" s="152"/>
      <c r="G145" s="152"/>
      <c r="H145" s="152"/>
      <c r="I145" s="152"/>
      <c r="J145" s="152"/>
      <c r="K145" s="152"/>
      <c r="L145" s="152"/>
      <c r="M145" s="152"/>
      <c r="N145" s="153"/>
      <c r="O145" s="56"/>
      <c r="P145" s="245" t="s">
        <v>372</v>
      </c>
      <c r="Q145" s="242" t="s">
        <v>364</v>
      </c>
      <c r="R145" s="129"/>
    </row>
    <row r="146" spans="1:18" s="57" customFormat="1" x14ac:dyDescent="0.25">
      <c r="A146" s="263"/>
      <c r="B146" s="266"/>
      <c r="C146" s="275"/>
      <c r="D146" s="272"/>
      <c r="E146" s="152"/>
      <c r="F146" s="152"/>
      <c r="G146" s="152"/>
      <c r="H146" s="152"/>
      <c r="I146" s="152"/>
      <c r="J146" s="152"/>
      <c r="K146" s="152"/>
      <c r="L146" s="152"/>
      <c r="M146" s="152"/>
      <c r="N146" s="153"/>
      <c r="O146" s="56"/>
      <c r="P146" s="245" t="s">
        <v>373</v>
      </c>
      <c r="Q146" s="242" t="s">
        <v>364</v>
      </c>
      <c r="R146" s="129"/>
    </row>
    <row r="147" spans="1:18" s="57" customFormat="1" x14ac:dyDescent="0.25">
      <c r="A147" s="263"/>
      <c r="B147" s="266"/>
      <c r="C147" s="275"/>
      <c r="D147" s="272"/>
      <c r="E147" s="152"/>
      <c r="F147" s="152"/>
      <c r="G147" s="152"/>
      <c r="H147" s="152"/>
      <c r="I147" s="152"/>
      <c r="J147" s="152"/>
      <c r="K147" s="152"/>
      <c r="L147" s="152"/>
      <c r="M147" s="152"/>
      <c r="N147" s="153"/>
      <c r="O147" s="56"/>
      <c r="P147" s="245" t="s">
        <v>374</v>
      </c>
      <c r="Q147" s="242" t="s">
        <v>364</v>
      </c>
      <c r="R147" s="129"/>
    </row>
    <row r="148" spans="1:18" s="57" customFormat="1" x14ac:dyDescent="0.25">
      <c r="A148" s="263"/>
      <c r="B148" s="266"/>
      <c r="C148" s="275"/>
      <c r="D148" s="272"/>
      <c r="E148" s="152"/>
      <c r="F148" s="152"/>
      <c r="G148" s="152"/>
      <c r="H148" s="152"/>
      <c r="I148" s="152"/>
      <c r="J148" s="152"/>
      <c r="K148" s="152"/>
      <c r="L148" s="152"/>
      <c r="M148" s="152"/>
      <c r="N148" s="153"/>
      <c r="O148" s="56"/>
      <c r="P148" s="245" t="s">
        <v>359</v>
      </c>
      <c r="Q148" s="242" t="s">
        <v>364</v>
      </c>
      <c r="R148" s="129"/>
    </row>
    <row r="149" spans="1:18" s="57" customFormat="1" x14ac:dyDescent="0.25">
      <c r="A149" s="263"/>
      <c r="B149" s="266"/>
      <c r="C149" s="275"/>
      <c r="D149" s="272"/>
      <c r="E149" s="152"/>
      <c r="F149" s="152"/>
      <c r="G149" s="152"/>
      <c r="H149" s="152"/>
      <c r="I149" s="152"/>
      <c r="J149" s="152"/>
      <c r="K149" s="152"/>
      <c r="L149" s="152"/>
      <c r="M149" s="152"/>
      <c r="N149" s="153"/>
      <c r="O149" s="56"/>
      <c r="P149" s="245" t="s">
        <v>360</v>
      </c>
      <c r="Q149" s="242" t="s">
        <v>364</v>
      </c>
      <c r="R149" s="129"/>
    </row>
    <row r="150" spans="1:18" s="57" customFormat="1" x14ac:dyDescent="0.25">
      <c r="A150" s="263"/>
      <c r="B150" s="266"/>
      <c r="C150" s="275"/>
      <c r="D150" s="272"/>
      <c r="E150" s="152"/>
      <c r="F150" s="152"/>
      <c r="G150" s="152"/>
      <c r="H150" s="152"/>
      <c r="I150" s="152"/>
      <c r="J150" s="152"/>
      <c r="K150" s="152"/>
      <c r="L150" s="152"/>
      <c r="M150" s="152"/>
      <c r="N150" s="153"/>
      <c r="O150" s="56"/>
      <c r="P150" s="245" t="s">
        <v>361</v>
      </c>
      <c r="Q150" s="242" t="s">
        <v>364</v>
      </c>
      <c r="R150" s="129"/>
    </row>
    <row r="151" spans="1:18" s="57" customFormat="1" x14ac:dyDescent="0.25">
      <c r="A151" s="263"/>
      <c r="B151" s="266"/>
      <c r="C151" s="275"/>
      <c r="D151" s="272"/>
      <c r="E151" s="152"/>
      <c r="F151" s="152"/>
      <c r="G151" s="152"/>
      <c r="H151" s="152"/>
      <c r="I151" s="152"/>
      <c r="J151" s="152"/>
      <c r="K151" s="152"/>
      <c r="L151" s="152"/>
      <c r="M151" s="152"/>
      <c r="N151" s="153"/>
      <c r="O151" s="56"/>
      <c r="P151" s="245" t="s">
        <v>362</v>
      </c>
      <c r="Q151" s="242" t="s">
        <v>364</v>
      </c>
      <c r="R151" s="129"/>
    </row>
    <row r="152" spans="1:18" s="57" customFormat="1" ht="15.75" thickBot="1" x14ac:dyDescent="0.3">
      <c r="A152" s="264"/>
      <c r="B152" s="267"/>
      <c r="C152" s="309"/>
      <c r="D152" s="273"/>
      <c r="E152" s="152"/>
      <c r="F152" s="152"/>
      <c r="G152" s="152"/>
      <c r="H152" s="152"/>
      <c r="I152" s="152"/>
      <c r="J152" s="152"/>
      <c r="K152" s="152"/>
      <c r="L152" s="152"/>
      <c r="M152" s="152"/>
      <c r="N152" s="153"/>
      <c r="O152" s="56"/>
      <c r="P152" s="246" t="s">
        <v>367</v>
      </c>
      <c r="Q152" s="241" t="s">
        <v>364</v>
      </c>
      <c r="R152" s="132"/>
    </row>
    <row r="153" spans="1:18" s="57" customFormat="1" ht="15.75" thickBot="1" x14ac:dyDescent="0.3">
      <c r="A153" s="158" t="s">
        <v>231</v>
      </c>
      <c r="B153" s="249" t="s">
        <v>109</v>
      </c>
      <c r="C153" s="160" t="s">
        <v>15</v>
      </c>
      <c r="D153" s="212">
        <v>1</v>
      </c>
      <c r="E153" s="83">
        <v>30</v>
      </c>
      <c r="F153" s="83">
        <v>185</v>
      </c>
      <c r="G153" s="83">
        <v>0</v>
      </c>
      <c r="H153" s="83">
        <v>0</v>
      </c>
      <c r="I153" s="83">
        <f>+E153+F153+G153+H153</f>
        <v>215</v>
      </c>
      <c r="J153" s="83">
        <f>+E153*D153</f>
        <v>30</v>
      </c>
      <c r="K153" s="83">
        <f>+F153*D153</f>
        <v>185</v>
      </c>
      <c r="L153" s="83">
        <f>+G153*D153</f>
        <v>0</v>
      </c>
      <c r="M153" s="83">
        <f>+H153*D153</f>
        <v>0</v>
      </c>
      <c r="N153" s="84">
        <f t="shared" si="5"/>
        <v>215</v>
      </c>
      <c r="O153" s="56"/>
      <c r="P153" s="169"/>
      <c r="Q153" s="163"/>
      <c r="R153" s="164"/>
    </row>
    <row r="154" spans="1:18" ht="15.75" thickBot="1" x14ac:dyDescent="0.3">
      <c r="A154" s="5" t="s">
        <v>232</v>
      </c>
      <c r="B154" s="354" t="s">
        <v>242</v>
      </c>
      <c r="C154" s="346"/>
      <c r="D154" s="346"/>
      <c r="E154" s="346"/>
      <c r="F154" s="346"/>
      <c r="G154" s="346"/>
      <c r="H154" s="346"/>
      <c r="I154" s="346"/>
      <c r="J154" s="346"/>
      <c r="K154" s="346"/>
      <c r="L154" s="346"/>
      <c r="M154" s="346"/>
      <c r="N154" s="346">
        <f>SUM(N155)</f>
        <v>12.109500000000001</v>
      </c>
      <c r="O154" s="346" t="e">
        <f>+N154/#REF!</f>
        <v>#REF!</v>
      </c>
      <c r="P154" s="346"/>
      <c r="Q154" s="346"/>
      <c r="R154" s="347"/>
    </row>
    <row r="155" spans="1:18" s="57" customFormat="1" ht="15.75" thickBot="1" x14ac:dyDescent="0.3">
      <c r="A155" s="262" t="s">
        <v>233</v>
      </c>
      <c r="B155" s="265" t="s">
        <v>243</v>
      </c>
      <c r="C155" s="268" t="s">
        <v>13</v>
      </c>
      <c r="D155" s="271">
        <v>80.73</v>
      </c>
      <c r="E155" s="96">
        <v>0.15</v>
      </c>
      <c r="F155" s="96">
        <v>0</v>
      </c>
      <c r="G155" s="96">
        <v>0</v>
      </c>
      <c r="H155" s="96">
        <v>0</v>
      </c>
      <c r="I155" s="96">
        <f>+E155+F155+G155+H155</f>
        <v>0.15</v>
      </c>
      <c r="J155" s="96">
        <f>+E155*D155</f>
        <v>12.109500000000001</v>
      </c>
      <c r="K155" s="96">
        <f>+F155*D155</f>
        <v>0</v>
      </c>
      <c r="L155" s="96">
        <f>+G155*D155</f>
        <v>0</v>
      </c>
      <c r="M155" s="96">
        <f>+H155*D155</f>
        <v>0</v>
      </c>
      <c r="N155" s="97">
        <f t="shared" si="5"/>
        <v>12.109500000000001</v>
      </c>
      <c r="O155" s="56"/>
      <c r="P155" s="243" t="s">
        <v>375</v>
      </c>
      <c r="Q155" s="180" t="s">
        <v>387</v>
      </c>
      <c r="R155" s="127"/>
    </row>
    <row r="156" spans="1:18" x14ac:dyDescent="0.25">
      <c r="A156" s="263"/>
      <c r="B156" s="266"/>
      <c r="C156" s="269"/>
      <c r="D156" s="272"/>
      <c r="E156" s="10"/>
      <c r="F156" s="10"/>
      <c r="G156" s="10"/>
      <c r="H156" s="10"/>
      <c r="I156" s="9"/>
      <c r="J156" s="9"/>
      <c r="K156" s="9"/>
      <c r="L156" s="9"/>
      <c r="M156" s="9"/>
      <c r="N156" s="9"/>
      <c r="P156" s="245" t="s">
        <v>376</v>
      </c>
      <c r="Q156" s="260" t="s">
        <v>287</v>
      </c>
      <c r="R156" s="251"/>
    </row>
    <row r="157" spans="1:18" x14ac:dyDescent="0.25">
      <c r="A157" s="263"/>
      <c r="B157" s="266"/>
      <c r="C157" s="269"/>
      <c r="D157" s="272"/>
      <c r="E157" s="10"/>
      <c r="F157" s="10"/>
      <c r="G157" s="10"/>
      <c r="H157" s="10"/>
      <c r="I157" s="9"/>
      <c r="J157" s="9"/>
      <c r="K157" s="9"/>
      <c r="L157" s="9"/>
      <c r="M157" s="9"/>
      <c r="N157" s="9"/>
      <c r="P157" s="252" t="s">
        <v>384</v>
      </c>
      <c r="Q157" s="260" t="s">
        <v>366</v>
      </c>
      <c r="R157" s="251"/>
    </row>
    <row r="158" spans="1:18" x14ac:dyDescent="0.25">
      <c r="A158" s="263"/>
      <c r="B158" s="266"/>
      <c r="C158" s="269"/>
      <c r="D158" s="272"/>
      <c r="E158" s="10"/>
      <c r="F158" s="10"/>
      <c r="G158" s="10"/>
      <c r="H158" s="10"/>
      <c r="I158" s="9"/>
      <c r="J158" s="9"/>
      <c r="K158" s="9"/>
      <c r="L158" s="9"/>
      <c r="M158" s="9"/>
      <c r="N158" s="9"/>
      <c r="P158" s="252" t="s">
        <v>385</v>
      </c>
      <c r="Q158" s="260" t="s">
        <v>366</v>
      </c>
      <c r="R158" s="251"/>
    </row>
    <row r="159" spans="1:18" ht="15.75" thickBot="1" x14ac:dyDescent="0.3">
      <c r="A159" s="264"/>
      <c r="B159" s="267"/>
      <c r="C159" s="270"/>
      <c r="D159" s="273"/>
      <c r="E159" s="10"/>
      <c r="F159" s="10"/>
      <c r="G159" s="10"/>
      <c r="H159" s="10"/>
      <c r="I159" s="9"/>
      <c r="J159" s="9"/>
      <c r="K159" s="9"/>
      <c r="L159" s="9"/>
      <c r="M159" s="9"/>
      <c r="N159" s="9"/>
      <c r="P159" s="253" t="s">
        <v>386</v>
      </c>
      <c r="Q159" s="261" t="s">
        <v>366</v>
      </c>
      <c r="R159" s="250"/>
    </row>
    <row r="160" spans="1:18" x14ac:dyDescent="0.25">
      <c r="C160" s="7"/>
      <c r="D160" s="8"/>
      <c r="E160" s="10"/>
      <c r="F160" s="10"/>
      <c r="G160" s="10"/>
      <c r="H160" s="10"/>
      <c r="I160" s="9"/>
      <c r="J160" s="9"/>
      <c r="K160" s="9"/>
      <c r="L160" s="9"/>
      <c r="M160" s="9"/>
      <c r="N160" s="9"/>
    </row>
    <row r="161" spans="3:14" x14ac:dyDescent="0.25">
      <c r="C161" s="7"/>
      <c r="D161" s="8"/>
      <c r="E161" s="10"/>
      <c r="F161" s="10"/>
      <c r="G161" s="10"/>
      <c r="H161" s="10"/>
      <c r="I161" s="9"/>
      <c r="J161" s="9"/>
      <c r="K161" s="9"/>
      <c r="L161" s="9"/>
      <c r="M161" s="9"/>
      <c r="N161" s="9"/>
    </row>
    <row r="162" spans="3:14" x14ac:dyDescent="0.25">
      <c r="C162" s="7"/>
      <c r="D162" s="8"/>
      <c r="E162" s="10"/>
      <c r="F162" s="10"/>
      <c r="G162" s="10"/>
      <c r="H162" s="10"/>
      <c r="I162" s="9"/>
      <c r="J162" s="9"/>
      <c r="K162" s="9"/>
      <c r="L162" s="9"/>
      <c r="M162" s="9"/>
      <c r="N162" s="9"/>
    </row>
    <row r="163" spans="3:14" x14ac:dyDescent="0.25">
      <c r="C163" s="7"/>
      <c r="D163" s="8"/>
      <c r="E163" s="10"/>
      <c r="F163" s="10"/>
      <c r="G163" s="10"/>
      <c r="H163" s="10"/>
      <c r="I163" s="9"/>
      <c r="J163" s="9"/>
      <c r="K163" s="9"/>
      <c r="L163" s="9"/>
      <c r="M163" s="9"/>
      <c r="N163" s="9"/>
    </row>
    <row r="164" spans="3:14" x14ac:dyDescent="0.25">
      <c r="C164" s="7"/>
      <c r="D164" s="8"/>
      <c r="E164" s="10"/>
      <c r="F164" s="10"/>
      <c r="G164" s="10"/>
      <c r="H164" s="10"/>
      <c r="I164" s="9"/>
      <c r="J164" s="9"/>
      <c r="K164" s="9"/>
      <c r="L164" s="9"/>
      <c r="M164" s="9"/>
      <c r="N164" s="9"/>
    </row>
    <row r="165" spans="3:14" x14ac:dyDescent="0.25">
      <c r="C165" s="7"/>
      <c r="D165" s="8"/>
      <c r="E165" s="10"/>
      <c r="F165" s="10"/>
      <c r="G165" s="10"/>
      <c r="H165" s="10"/>
      <c r="I165" s="9"/>
      <c r="J165" s="9"/>
      <c r="K165" s="9"/>
      <c r="L165" s="9"/>
      <c r="M165" s="9"/>
      <c r="N165" s="9"/>
    </row>
    <row r="166" spans="3:14" x14ac:dyDescent="0.25">
      <c r="C166" s="7"/>
      <c r="D166" s="8"/>
      <c r="E166" s="10"/>
      <c r="F166" s="10"/>
      <c r="G166" s="10"/>
      <c r="H166" s="10"/>
      <c r="I166" s="9"/>
      <c r="J166" s="9"/>
      <c r="K166" s="9"/>
      <c r="L166" s="9"/>
      <c r="M166" s="9"/>
      <c r="N166" s="9"/>
    </row>
    <row r="167" spans="3:14" x14ac:dyDescent="0.25">
      <c r="C167" s="7"/>
      <c r="D167" s="8"/>
      <c r="E167" s="10"/>
      <c r="F167" s="10"/>
      <c r="G167" s="10"/>
      <c r="H167" s="10"/>
      <c r="I167" s="9"/>
      <c r="J167" s="9"/>
      <c r="K167" s="9"/>
      <c r="L167" s="9"/>
      <c r="M167" s="9"/>
      <c r="N167" s="9"/>
    </row>
    <row r="168" spans="3:14" x14ac:dyDescent="0.25">
      <c r="C168" s="7"/>
      <c r="D168" s="8"/>
      <c r="E168" s="10"/>
      <c r="F168" s="10"/>
      <c r="G168" s="10"/>
      <c r="H168" s="10"/>
      <c r="I168" s="9"/>
      <c r="J168" s="9"/>
      <c r="K168" s="9"/>
      <c r="L168" s="9"/>
      <c r="M168" s="9"/>
      <c r="N168" s="9"/>
    </row>
  </sheetData>
  <mergeCells count="113">
    <mergeCell ref="A116:A152"/>
    <mergeCell ref="B116:B152"/>
    <mergeCell ref="C116:C152"/>
    <mergeCell ref="D116:D152"/>
    <mergeCell ref="A155:A159"/>
    <mergeCell ref="B155:B159"/>
    <mergeCell ref="C155:C159"/>
    <mergeCell ref="D155:D159"/>
    <mergeCell ref="A104:A105"/>
    <mergeCell ref="B104:B105"/>
    <mergeCell ref="C104:C105"/>
    <mergeCell ref="D104:D105"/>
    <mergeCell ref="A108:A110"/>
    <mergeCell ref="B108:B110"/>
    <mergeCell ref="C108:C110"/>
    <mergeCell ref="D108:D110"/>
    <mergeCell ref="A97:A98"/>
    <mergeCell ref="B97:B98"/>
    <mergeCell ref="C97:C98"/>
    <mergeCell ref="D97:D98"/>
    <mergeCell ref="A100:A103"/>
    <mergeCell ref="B100:B103"/>
    <mergeCell ref="C100:C103"/>
    <mergeCell ref="D100:D103"/>
    <mergeCell ref="A88:A91"/>
    <mergeCell ref="B88:B91"/>
    <mergeCell ref="C88:C91"/>
    <mergeCell ref="D88:D91"/>
    <mergeCell ref="A92:A93"/>
    <mergeCell ref="B92:B93"/>
    <mergeCell ref="C92:C93"/>
    <mergeCell ref="D92:D93"/>
    <mergeCell ref="A79:A81"/>
    <mergeCell ref="B79:B81"/>
    <mergeCell ref="C79:C81"/>
    <mergeCell ref="D79:D81"/>
    <mergeCell ref="A82:A87"/>
    <mergeCell ref="B82:B87"/>
    <mergeCell ref="C82:C87"/>
    <mergeCell ref="D82:D87"/>
    <mergeCell ref="A72:A73"/>
    <mergeCell ref="B72:B73"/>
    <mergeCell ref="C72:C73"/>
    <mergeCell ref="D72:D73"/>
    <mergeCell ref="A75:A78"/>
    <mergeCell ref="B75:B78"/>
    <mergeCell ref="C75:C78"/>
    <mergeCell ref="D75:D78"/>
    <mergeCell ref="A60:A61"/>
    <mergeCell ref="B60:B61"/>
    <mergeCell ref="C60:C61"/>
    <mergeCell ref="D60:D61"/>
    <mergeCell ref="A63:A70"/>
    <mergeCell ref="B63:B70"/>
    <mergeCell ref="C63:C70"/>
    <mergeCell ref="D63:D70"/>
    <mergeCell ref="A52:A56"/>
    <mergeCell ref="B52:B56"/>
    <mergeCell ref="C52:C56"/>
    <mergeCell ref="D52:D56"/>
    <mergeCell ref="A58:A59"/>
    <mergeCell ref="B58:B59"/>
    <mergeCell ref="C58:C59"/>
    <mergeCell ref="D58:D59"/>
    <mergeCell ref="A43:A45"/>
    <mergeCell ref="B43:B45"/>
    <mergeCell ref="C43:C45"/>
    <mergeCell ref="D43:D45"/>
    <mergeCell ref="A46:A51"/>
    <mergeCell ref="B46:B51"/>
    <mergeCell ref="C46:C51"/>
    <mergeCell ref="D46:D51"/>
    <mergeCell ref="D35:D36"/>
    <mergeCell ref="A38:A42"/>
    <mergeCell ref="B38:B42"/>
    <mergeCell ref="C38:C42"/>
    <mergeCell ref="D38:D42"/>
    <mergeCell ref="B71:R71"/>
    <mergeCell ref="B96:R96"/>
    <mergeCell ref="B107:R107"/>
    <mergeCell ref="B111:R111"/>
    <mergeCell ref="B115:R115"/>
    <mergeCell ref="A19:R19"/>
    <mergeCell ref="B26:R26"/>
    <mergeCell ref="B34:R34"/>
    <mergeCell ref="B57:R57"/>
    <mergeCell ref="A27:A29"/>
    <mergeCell ref="B27:B29"/>
    <mergeCell ref="C27:C29"/>
    <mergeCell ref="D27:D29"/>
    <mergeCell ref="A30:A33"/>
    <mergeCell ref="B30:B33"/>
    <mergeCell ref="C30:C33"/>
    <mergeCell ref="D30:D33"/>
    <mergeCell ref="A35:A36"/>
    <mergeCell ref="B35:B36"/>
    <mergeCell ref="C35:C36"/>
    <mergeCell ref="P22:R22"/>
    <mergeCell ref="P23:P24"/>
    <mergeCell ref="Q23:Q24"/>
    <mergeCell ref="R23:R24"/>
    <mergeCell ref="P25:R25"/>
    <mergeCell ref="A1:N1"/>
    <mergeCell ref="A2:N2"/>
    <mergeCell ref="D23:D24"/>
    <mergeCell ref="E23:I23"/>
    <mergeCell ref="J23:N23"/>
    <mergeCell ref="B154:R154"/>
    <mergeCell ref="A25:N25"/>
    <mergeCell ref="A22:N22"/>
    <mergeCell ref="A23:A24"/>
    <mergeCell ref="B23:B24"/>
    <mergeCell ref="C23:C24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0"/>
  <sheetViews>
    <sheetView showGridLines="0" zoomScale="90" zoomScaleNormal="90" workbookViewId="0">
      <selection activeCell="D22" sqref="D22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6" max="6" width="12.7109375" customWidth="1"/>
    <col min="7" max="7" width="13.140625" customWidth="1"/>
    <col min="8" max="8" width="12.42578125" customWidth="1"/>
    <col min="10" max="10" width="12" customWidth="1"/>
    <col min="11" max="11" width="12.140625" customWidth="1"/>
    <col min="12" max="12" width="12.7109375" customWidth="1"/>
    <col min="13" max="13" width="12.5703125" customWidth="1"/>
    <col min="14" max="14" width="12.7109375" bestFit="1" customWidth="1"/>
    <col min="15" max="15" width="9.7109375" style="55" customWidth="1"/>
  </cols>
  <sheetData>
    <row r="1" spans="1:16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6" ht="21" x14ac:dyDescent="0.25">
      <c r="A2" s="324" t="s">
        <v>238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3" spans="1:16" ht="15.75" thickBot="1" x14ac:dyDescent="0.3"/>
    <row r="4" spans="1:16" ht="15.75" thickBot="1" x14ac:dyDescent="0.3">
      <c r="A4" s="5" t="s">
        <v>225</v>
      </c>
      <c r="B4" s="354" t="s">
        <v>102</v>
      </c>
      <c r="C4" s="346"/>
      <c r="D4" s="346"/>
      <c r="E4" s="346"/>
      <c r="F4" s="346"/>
      <c r="G4" s="346"/>
      <c r="H4" s="346"/>
      <c r="I4" s="346"/>
      <c r="J4" s="346"/>
      <c r="K4" s="346"/>
      <c r="L4" s="346"/>
      <c r="M4" s="355"/>
      <c r="N4" s="6">
        <f>SUM(N5:N7)</f>
        <v>2190</v>
      </c>
    </row>
    <row r="5" spans="1:16" s="57" customFormat="1" ht="60" x14ac:dyDescent="0.25">
      <c r="A5" s="77" t="s">
        <v>226</v>
      </c>
      <c r="B5" s="88" t="s">
        <v>246</v>
      </c>
      <c r="C5" s="71" t="s">
        <v>103</v>
      </c>
      <c r="D5" s="69">
        <v>1</v>
      </c>
      <c r="E5" s="70">
        <v>0</v>
      </c>
      <c r="F5" s="70">
        <v>0</v>
      </c>
      <c r="G5" s="70">
        <v>0</v>
      </c>
      <c r="H5" s="70">
        <v>1050</v>
      </c>
      <c r="I5" s="70">
        <f t="shared" ref="I5:I7" si="0">+E5+F5+G5+H5</f>
        <v>1050</v>
      </c>
      <c r="J5" s="70">
        <f t="shared" ref="J5:J7" si="1">+E5*D5</f>
        <v>0</v>
      </c>
      <c r="K5" s="70">
        <f t="shared" ref="K5:K7" si="2">+F5*D5</f>
        <v>0</v>
      </c>
      <c r="L5" s="70">
        <f t="shared" ref="L5:L7" si="3">+G5*D5</f>
        <v>0</v>
      </c>
      <c r="M5" s="70">
        <f t="shared" ref="M5:M7" si="4">+H5*D5</f>
        <v>1050</v>
      </c>
      <c r="N5" s="78">
        <f t="shared" ref="N5:N7" si="5">+J5+K5+L5+M5</f>
        <v>1050</v>
      </c>
      <c r="O5" s="56"/>
    </row>
    <row r="6" spans="1:16" s="57" customFormat="1" ht="60" x14ac:dyDescent="0.25">
      <c r="A6" s="85" t="s">
        <v>227</v>
      </c>
      <c r="B6" s="89" t="s">
        <v>248</v>
      </c>
      <c r="C6" s="76" t="s">
        <v>103</v>
      </c>
      <c r="D6" s="74">
        <v>1</v>
      </c>
      <c r="E6" s="75">
        <v>0</v>
      </c>
      <c r="F6" s="75">
        <v>0</v>
      </c>
      <c r="G6" s="75">
        <v>0</v>
      </c>
      <c r="H6" s="75">
        <v>620</v>
      </c>
      <c r="I6" s="75">
        <f t="shared" ref="I6" si="6">+E6+F6+G6+H6</f>
        <v>620</v>
      </c>
      <c r="J6" s="75">
        <f t="shared" ref="J6" si="7">+E6*D6</f>
        <v>0</v>
      </c>
      <c r="K6" s="75">
        <f t="shared" ref="K6" si="8">+F6*D6</f>
        <v>0</v>
      </c>
      <c r="L6" s="75">
        <f t="shared" ref="L6" si="9">+G6*D6</f>
        <v>0</v>
      </c>
      <c r="M6" s="75">
        <f t="shared" ref="M6" si="10">+H6*D6</f>
        <v>620</v>
      </c>
      <c r="N6" s="86">
        <f t="shared" ref="N6" si="11">+J6+K6+L6+M6</f>
        <v>620</v>
      </c>
      <c r="O6" s="56"/>
    </row>
    <row r="7" spans="1:16" s="57" customFormat="1" ht="45.75" thickBot="1" x14ac:dyDescent="0.3">
      <c r="A7" s="79" t="s">
        <v>228</v>
      </c>
      <c r="B7" s="98" t="s">
        <v>247</v>
      </c>
      <c r="C7" s="87" t="s">
        <v>103</v>
      </c>
      <c r="D7" s="82">
        <v>1</v>
      </c>
      <c r="E7" s="83">
        <v>0</v>
      </c>
      <c r="F7" s="83">
        <v>0</v>
      </c>
      <c r="G7" s="83">
        <v>0</v>
      </c>
      <c r="H7" s="83">
        <v>520</v>
      </c>
      <c r="I7" s="83">
        <f t="shared" si="0"/>
        <v>520</v>
      </c>
      <c r="J7" s="83">
        <f t="shared" si="1"/>
        <v>0</v>
      </c>
      <c r="K7" s="83">
        <f t="shared" si="2"/>
        <v>0</v>
      </c>
      <c r="L7" s="83">
        <f t="shared" si="3"/>
        <v>0</v>
      </c>
      <c r="M7" s="83">
        <f t="shared" si="4"/>
        <v>520</v>
      </c>
      <c r="N7" s="84">
        <f t="shared" si="5"/>
        <v>520</v>
      </c>
      <c r="O7" s="56"/>
    </row>
    <row r="8" spans="1:16" x14ac:dyDescent="0.25">
      <c r="C8" s="7"/>
      <c r="D8" s="8"/>
      <c r="E8" s="10"/>
      <c r="F8" s="10"/>
      <c r="G8" s="10"/>
      <c r="H8" s="10"/>
      <c r="I8" s="9"/>
      <c r="J8" s="9"/>
      <c r="K8" s="9"/>
      <c r="L8" s="9"/>
      <c r="M8" s="9"/>
      <c r="N8" s="9"/>
    </row>
    <row r="9" spans="1:16" s="55" customFormat="1" hidden="1" x14ac:dyDescent="0.25">
      <c r="A9"/>
      <c r="B9"/>
      <c r="C9" s="7"/>
      <c r="D9" s="8"/>
      <c r="E9" s="10"/>
      <c r="F9" s="10"/>
      <c r="G9" s="10"/>
      <c r="H9" s="10"/>
      <c r="I9" s="9"/>
      <c r="J9" s="9"/>
      <c r="K9" s="9"/>
      <c r="L9" s="9"/>
      <c r="M9" s="9"/>
      <c r="N9" s="9"/>
      <c r="P9"/>
    </row>
    <row r="10" spans="1:16" s="55" customFormat="1" hidden="1" x14ac:dyDescent="0.25">
      <c r="A10"/>
      <c r="B10"/>
      <c r="C10" s="7"/>
      <c r="D10" s="8"/>
      <c r="E10" s="10"/>
      <c r="F10" s="10"/>
      <c r="G10" s="10"/>
      <c r="H10" s="10"/>
      <c r="I10" s="9"/>
      <c r="J10" s="9" t="e">
        <f>+#REF!+#REF!+#REF!+#REF!+#REF!+#REF!+#REF!+#REF!+#REF!+#REF!+#REF!+#REF!+#REF!+#REF!+#REF!+#REF!+#REF!+#REF!+#REF!+#REF!+#REF!+#REF!+#REF!+#REF!+#REF!+#REF!+#REF!</f>
        <v>#REF!</v>
      </c>
      <c r="K10" s="9"/>
      <c r="L10" s="9"/>
      <c r="M10" s="9"/>
      <c r="N10" s="9"/>
      <c r="P10"/>
    </row>
    <row r="11" spans="1:16" s="55" customFormat="1" hidden="1" x14ac:dyDescent="0.25">
      <c r="A11"/>
      <c r="B11"/>
      <c r="C11" s="7"/>
      <c r="D11" s="8"/>
      <c r="E11" s="10"/>
      <c r="F11" s="10"/>
      <c r="G11" s="10"/>
      <c r="H11" s="10"/>
      <c r="I11" s="9" t="e">
        <f>0.9*J11</f>
        <v>#REF!</v>
      </c>
      <c r="J11" s="9" t="e">
        <f>+#REF!+#REF!+#REF!+#REF!+#REF!+#REF!+#REF!+#REF!+#REF!+#REF!+#REF!+#REF!+#REF!</f>
        <v>#REF!</v>
      </c>
      <c r="K11" s="9"/>
      <c r="L11" s="9"/>
      <c r="M11" s="9"/>
      <c r="N11" s="64"/>
      <c r="P11"/>
    </row>
    <row r="12" spans="1:16" s="55" customFormat="1" hidden="1" x14ac:dyDescent="0.25">
      <c r="A12"/>
      <c r="B12"/>
      <c r="C12" s="7"/>
      <c r="D12" s="8"/>
      <c r="E12" s="10"/>
      <c r="F12" s="10"/>
      <c r="G12" s="10"/>
      <c r="H12" s="10"/>
      <c r="I12" s="9"/>
      <c r="J12" s="65" t="e">
        <f>+J10+I11</f>
        <v>#REF!</v>
      </c>
      <c r="K12" s="9"/>
      <c r="L12" s="9"/>
      <c r="M12" s="9"/>
      <c r="N12" s="64"/>
      <c r="P12"/>
    </row>
    <row r="13" spans="1:16" s="55" customFormat="1" hidden="1" x14ac:dyDescent="0.25">
      <c r="A13"/>
      <c r="B13"/>
      <c r="C13" s="7"/>
      <c r="D13" s="8"/>
      <c r="E13" s="10"/>
      <c r="F13" s="10"/>
      <c r="G13" s="10"/>
      <c r="H13" s="10"/>
      <c r="I13" s="9"/>
      <c r="J13" s="9"/>
      <c r="K13" s="9"/>
      <c r="L13" s="9"/>
      <c r="M13" s="9"/>
      <c r="N13" s="64"/>
      <c r="P13"/>
    </row>
    <row r="14" spans="1:16" s="55" customFormat="1" hidden="1" x14ac:dyDescent="0.25">
      <c r="A14"/>
      <c r="B14"/>
      <c r="C14" s="7"/>
      <c r="D14" s="8"/>
      <c r="E14" s="10"/>
      <c r="F14" s="10"/>
      <c r="G14" s="10"/>
      <c r="H14" s="10"/>
      <c r="I14" s="9"/>
      <c r="J14" s="9"/>
      <c r="K14" s="9"/>
      <c r="L14" s="9"/>
      <c r="M14" s="9"/>
      <c r="N14" s="64"/>
      <c r="P14"/>
    </row>
    <row r="15" spans="1:16" s="55" customFormat="1" hidden="1" x14ac:dyDescent="0.25">
      <c r="A15"/>
      <c r="B15"/>
      <c r="C15" s="7"/>
      <c r="D15" s="8"/>
      <c r="E15" s="10"/>
      <c r="F15" s="10"/>
      <c r="G15" s="10"/>
      <c r="H15" s="10"/>
      <c r="I15" s="9"/>
      <c r="J15" s="66" t="e">
        <f>+J12+'Barn S-Decra'!J83</f>
        <v>#REF!</v>
      </c>
      <c r="K15" s="9"/>
      <c r="L15" s="9"/>
      <c r="M15" s="9"/>
      <c r="N15" s="64"/>
      <c r="P15"/>
    </row>
    <row r="16" spans="1:16" s="55" customFormat="1" hidden="1" x14ac:dyDescent="0.25">
      <c r="A16"/>
      <c r="B16"/>
      <c r="C16" s="7"/>
      <c r="D16" s="8"/>
      <c r="E16" s="10"/>
      <c r="F16" s="10"/>
      <c r="G16" s="10"/>
      <c r="H16" s="10"/>
      <c r="I16" s="9"/>
      <c r="J16" s="9"/>
      <c r="K16" s="9"/>
      <c r="L16" s="9"/>
      <c r="M16" s="9"/>
      <c r="N16" s="9"/>
      <c r="P16"/>
    </row>
    <row r="17" spans="1:16" s="55" customFormat="1" x14ac:dyDescent="0.25">
      <c r="A17"/>
      <c r="B17"/>
      <c r="C17" s="7"/>
      <c r="D17" s="8"/>
      <c r="E17" s="10"/>
      <c r="F17" s="10"/>
      <c r="G17" s="10"/>
      <c r="H17" s="10"/>
      <c r="I17" s="9"/>
      <c r="J17" s="9"/>
      <c r="K17" s="9"/>
      <c r="L17" s="9"/>
      <c r="M17" s="9"/>
      <c r="N17" s="9"/>
      <c r="P17"/>
    </row>
    <row r="18" spans="1:16" s="55" customFormat="1" x14ac:dyDescent="0.25">
      <c r="A18"/>
      <c r="B18"/>
      <c r="C18" s="7"/>
      <c r="D18" s="8"/>
      <c r="E18" s="10"/>
      <c r="F18" s="10"/>
      <c r="G18" s="10"/>
      <c r="H18" s="10"/>
      <c r="I18" s="9"/>
      <c r="J18" s="9"/>
      <c r="K18" s="9"/>
      <c r="L18" s="9"/>
      <c r="M18" s="9"/>
      <c r="N18" s="9"/>
      <c r="P18"/>
    </row>
    <row r="19" spans="1:16" s="55" customFormat="1" x14ac:dyDescent="0.25">
      <c r="A19"/>
      <c r="B19"/>
      <c r="C19" s="7"/>
      <c r="D19" s="8"/>
      <c r="E19" s="10"/>
      <c r="F19" s="10"/>
      <c r="G19" s="10"/>
      <c r="H19" s="10"/>
      <c r="I19" s="9"/>
      <c r="J19" s="9"/>
      <c r="K19" s="9"/>
      <c r="L19" s="9"/>
      <c r="M19" s="9"/>
      <c r="N19" s="9"/>
      <c r="P19"/>
    </row>
    <row r="20" spans="1:16" s="55" customFormat="1" x14ac:dyDescent="0.25">
      <c r="A20"/>
      <c r="B20"/>
      <c r="C20" s="7"/>
      <c r="D20" s="8"/>
      <c r="E20" s="10"/>
      <c r="F20" s="10"/>
      <c r="G20" s="10"/>
      <c r="H20" s="10"/>
      <c r="I20" s="9"/>
      <c r="J20" s="9"/>
      <c r="K20" s="9"/>
      <c r="L20" s="9"/>
      <c r="M20" s="9"/>
      <c r="N20" s="9"/>
      <c r="P20"/>
    </row>
  </sheetData>
  <mergeCells count="3">
    <mergeCell ref="B4:M4"/>
    <mergeCell ref="A1:N1"/>
    <mergeCell ref="A2:N2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89"/>
  <sheetViews>
    <sheetView showGridLines="0" topLeftCell="A10" zoomScale="90" zoomScaleNormal="90" workbookViewId="0">
      <selection activeCell="P22" sqref="P22:R25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11.42578125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42.4257812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237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391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1" spans="1:18" ht="15.75" thickBot="1" x14ac:dyDescent="0.3"/>
    <row r="22" spans="1:18" ht="16.5" thickBot="1" x14ac:dyDescent="0.3">
      <c r="A22" s="311" t="s">
        <v>1</v>
      </c>
      <c r="B22" s="312"/>
      <c r="C22" s="312"/>
      <c r="D22" s="312"/>
      <c r="E22" s="312"/>
      <c r="F22" s="312"/>
      <c r="G22" s="312"/>
      <c r="H22" s="312"/>
      <c r="I22" s="312"/>
      <c r="J22" s="312"/>
      <c r="K22" s="312"/>
      <c r="L22" s="312"/>
      <c r="M22" s="312"/>
      <c r="N22" s="313"/>
      <c r="P22" s="328" t="s">
        <v>280</v>
      </c>
      <c r="Q22" s="329"/>
      <c r="R22" s="330"/>
    </row>
    <row r="23" spans="1:18" x14ac:dyDescent="0.25">
      <c r="A23" s="314" t="s">
        <v>14</v>
      </c>
      <c r="B23" s="316" t="s">
        <v>2</v>
      </c>
      <c r="C23" s="316" t="s">
        <v>3</v>
      </c>
      <c r="D23" s="318" t="s">
        <v>4</v>
      </c>
      <c r="E23" s="320" t="s">
        <v>5</v>
      </c>
      <c r="F23" s="321"/>
      <c r="G23" s="321"/>
      <c r="H23" s="321"/>
      <c r="I23" s="321"/>
      <c r="J23" s="314" t="s">
        <v>6</v>
      </c>
      <c r="K23" s="316"/>
      <c r="L23" s="316"/>
      <c r="M23" s="316"/>
      <c r="N23" s="322"/>
      <c r="P23" s="334" t="s">
        <v>285</v>
      </c>
      <c r="Q23" s="316" t="s">
        <v>3</v>
      </c>
      <c r="R23" s="322" t="s">
        <v>4</v>
      </c>
    </row>
    <row r="24" spans="1:18" ht="26.25" thickBot="1" x14ac:dyDescent="0.3">
      <c r="A24" s="315"/>
      <c r="B24" s="317"/>
      <c r="C24" s="317"/>
      <c r="D24" s="319"/>
      <c r="E24" s="1" t="s">
        <v>7</v>
      </c>
      <c r="F24" s="2" t="s">
        <v>8</v>
      </c>
      <c r="G24" s="2" t="s">
        <v>9</v>
      </c>
      <c r="H24" s="2" t="s">
        <v>10</v>
      </c>
      <c r="I24" s="3" t="s">
        <v>11</v>
      </c>
      <c r="J24" s="1" t="s">
        <v>7</v>
      </c>
      <c r="K24" s="2" t="s">
        <v>8</v>
      </c>
      <c r="L24" s="2" t="s">
        <v>9</v>
      </c>
      <c r="M24" s="2" t="s">
        <v>10</v>
      </c>
      <c r="N24" s="4" t="s">
        <v>12</v>
      </c>
      <c r="P24" s="335"/>
      <c r="Q24" s="317"/>
      <c r="R24" s="336"/>
    </row>
    <row r="25" spans="1:18" ht="8.25" customHeight="1" thickBot="1" x14ac:dyDescent="0.3">
      <c r="A25" s="325"/>
      <c r="B25" s="326"/>
      <c r="C25" s="326"/>
      <c r="D25" s="326"/>
      <c r="E25" s="326"/>
      <c r="F25" s="326"/>
      <c r="G25" s="326"/>
      <c r="H25" s="326"/>
      <c r="I25" s="326"/>
      <c r="J25" s="326"/>
      <c r="K25" s="326"/>
      <c r="L25" s="326"/>
      <c r="M25" s="326"/>
      <c r="N25" s="327"/>
      <c r="P25" s="331"/>
      <c r="Q25" s="332"/>
      <c r="R25" s="333"/>
    </row>
    <row r="26" spans="1:18" ht="15.75" thickBot="1" x14ac:dyDescent="0.3">
      <c r="A26" s="5" t="s">
        <v>143</v>
      </c>
      <c r="B26" s="354" t="s">
        <v>16</v>
      </c>
      <c r="C26" s="346"/>
      <c r="D26" s="346"/>
      <c r="E26" s="346"/>
      <c r="F26" s="346"/>
      <c r="G26" s="346"/>
      <c r="H26" s="346"/>
      <c r="I26" s="346"/>
      <c r="J26" s="346"/>
      <c r="K26" s="346"/>
      <c r="L26" s="346"/>
      <c r="M26" s="346"/>
      <c r="N26" s="346"/>
      <c r="O26" s="346"/>
      <c r="P26" s="345"/>
      <c r="Q26" s="345"/>
      <c r="R26" s="350"/>
    </row>
    <row r="27" spans="1:18" s="57" customFormat="1" ht="30" x14ac:dyDescent="0.25">
      <c r="A27" s="133" t="s">
        <v>144</v>
      </c>
      <c r="B27" s="109" t="s">
        <v>110</v>
      </c>
      <c r="C27" s="427" t="s">
        <v>18</v>
      </c>
      <c r="D27" s="135">
        <f>+Wood!Q69</f>
        <v>183.75</v>
      </c>
      <c r="E27" s="106">
        <v>0.5</v>
      </c>
      <c r="F27" s="106">
        <v>1.9</v>
      </c>
      <c r="G27" s="106">
        <v>0</v>
      </c>
      <c r="H27" s="106">
        <v>0</v>
      </c>
      <c r="I27" s="106">
        <f t="shared" ref="I27:I28" si="0">+E27+F27+G27+H27</f>
        <v>2.4</v>
      </c>
      <c r="J27" s="106">
        <f t="shared" ref="J27:J28" si="1">+E27*D27</f>
        <v>91.875</v>
      </c>
      <c r="K27" s="106">
        <f t="shared" ref="K27:K28" si="2">+F27*D27</f>
        <v>349.125</v>
      </c>
      <c r="L27" s="106">
        <f t="shared" ref="L27:L28" si="3">+G27*D27</f>
        <v>0</v>
      </c>
      <c r="M27" s="106">
        <f t="shared" ref="M27:M28" si="4">+H27*D27</f>
        <v>0</v>
      </c>
      <c r="N27" s="108">
        <f t="shared" ref="N27:N76" si="5">+J27+K27+L27+M27</f>
        <v>441</v>
      </c>
      <c r="O27" s="56"/>
      <c r="P27" s="125"/>
      <c r="Q27" s="126"/>
      <c r="R27" s="127"/>
    </row>
    <row r="28" spans="1:18" s="57" customFormat="1" ht="30.75" thickBot="1" x14ac:dyDescent="0.3">
      <c r="A28" s="79" t="s">
        <v>145</v>
      </c>
      <c r="B28" s="80" t="s">
        <v>111</v>
      </c>
      <c r="C28" s="81" t="s">
        <v>18</v>
      </c>
      <c r="D28" s="82">
        <f>+D27</f>
        <v>183.75</v>
      </c>
      <c r="E28" s="83">
        <v>0.2</v>
      </c>
      <c r="F28" s="83">
        <v>0.1</v>
      </c>
      <c r="G28" s="83">
        <v>0</v>
      </c>
      <c r="H28" s="83">
        <v>0</v>
      </c>
      <c r="I28" s="83">
        <f t="shared" si="0"/>
        <v>0.30000000000000004</v>
      </c>
      <c r="J28" s="83">
        <f t="shared" si="1"/>
        <v>36.75</v>
      </c>
      <c r="K28" s="83">
        <f t="shared" si="2"/>
        <v>18.375</v>
      </c>
      <c r="L28" s="83">
        <f t="shared" si="3"/>
        <v>0</v>
      </c>
      <c r="M28" s="83">
        <f t="shared" si="4"/>
        <v>0</v>
      </c>
      <c r="N28" s="84">
        <f t="shared" si="5"/>
        <v>55.125</v>
      </c>
      <c r="O28" s="56"/>
      <c r="P28" s="200"/>
      <c r="Q28" s="198"/>
      <c r="R28" s="132"/>
    </row>
    <row r="29" spans="1:18" ht="15.75" thickBot="1" x14ac:dyDescent="0.3">
      <c r="A29" s="5" t="s">
        <v>146</v>
      </c>
      <c r="B29" s="354" t="s">
        <v>38</v>
      </c>
      <c r="C29" s="346"/>
      <c r="D29" s="346"/>
      <c r="E29" s="346"/>
      <c r="F29" s="346"/>
      <c r="G29" s="346"/>
      <c r="H29" s="346"/>
      <c r="I29" s="346"/>
      <c r="J29" s="346"/>
      <c r="K29" s="346"/>
      <c r="L29" s="346"/>
      <c r="M29" s="346"/>
      <c r="N29" s="346">
        <f>SUM(N30:N35)</f>
        <v>3134.8899999999994</v>
      </c>
      <c r="O29" s="346" t="e">
        <f>+N29/#REF!</f>
        <v>#REF!</v>
      </c>
      <c r="P29" s="349"/>
      <c r="Q29" s="349"/>
      <c r="R29" s="437"/>
    </row>
    <row r="30" spans="1:18" s="57" customFormat="1" ht="45" x14ac:dyDescent="0.25">
      <c r="A30" s="77" t="s">
        <v>147</v>
      </c>
      <c r="B30" s="68" t="s">
        <v>265</v>
      </c>
      <c r="C30" s="71" t="s">
        <v>18</v>
      </c>
      <c r="D30" s="69">
        <f>+Wood!Q70</f>
        <v>546</v>
      </c>
      <c r="E30" s="70">
        <v>0.5</v>
      </c>
      <c r="F30" s="70">
        <v>1.9</v>
      </c>
      <c r="G30" s="70">
        <v>0</v>
      </c>
      <c r="H30" s="70">
        <v>0</v>
      </c>
      <c r="I30" s="70">
        <f t="shared" ref="I30:I35" si="6">+E30+F30+G30+H30</f>
        <v>2.4</v>
      </c>
      <c r="J30" s="70">
        <f t="shared" ref="J30:J35" si="7">+E30*D30</f>
        <v>273</v>
      </c>
      <c r="K30" s="70">
        <f t="shared" ref="K30:K35" si="8">+F30*D30</f>
        <v>1037.3999999999999</v>
      </c>
      <c r="L30" s="70">
        <f t="shared" ref="L30:L35" si="9">+G30*D30</f>
        <v>0</v>
      </c>
      <c r="M30" s="70">
        <f t="shared" ref="M30:M35" si="10">+H30*D30</f>
        <v>0</v>
      </c>
      <c r="N30" s="78">
        <f t="shared" si="5"/>
        <v>1310.3999999999999</v>
      </c>
      <c r="O30" s="56"/>
      <c r="P30" s="125"/>
      <c r="Q30" s="126"/>
      <c r="R30" s="127"/>
    </row>
    <row r="31" spans="1:18" s="57" customFormat="1" ht="45" x14ac:dyDescent="0.25">
      <c r="A31" s="85" t="s">
        <v>148</v>
      </c>
      <c r="B31" s="73" t="s">
        <v>266</v>
      </c>
      <c r="C31" s="72" t="s">
        <v>18</v>
      </c>
      <c r="D31" s="74">
        <f>+Wood!Q70</f>
        <v>546</v>
      </c>
      <c r="E31" s="75">
        <v>0.2</v>
      </c>
      <c r="F31" s="75">
        <v>0.1</v>
      </c>
      <c r="G31" s="75">
        <v>0</v>
      </c>
      <c r="H31" s="75">
        <v>0</v>
      </c>
      <c r="I31" s="75">
        <f t="shared" si="6"/>
        <v>0.30000000000000004</v>
      </c>
      <c r="J31" s="75">
        <f t="shared" si="7"/>
        <v>109.2</v>
      </c>
      <c r="K31" s="75">
        <f t="shared" si="8"/>
        <v>54.6</v>
      </c>
      <c r="L31" s="75">
        <f t="shared" si="9"/>
        <v>0</v>
      </c>
      <c r="M31" s="75">
        <f t="shared" si="10"/>
        <v>0</v>
      </c>
      <c r="N31" s="86">
        <f t="shared" si="5"/>
        <v>163.80000000000001</v>
      </c>
      <c r="O31" s="56"/>
      <c r="P31" s="199"/>
      <c r="Q31" s="141"/>
      <c r="R31" s="129"/>
    </row>
    <row r="32" spans="1:18" s="57" customFormat="1" x14ac:dyDescent="0.25">
      <c r="A32" s="85" t="s">
        <v>149</v>
      </c>
      <c r="B32" s="73" t="s">
        <v>55</v>
      </c>
      <c r="C32" s="72" t="s">
        <v>15</v>
      </c>
      <c r="D32" s="74">
        <v>1</v>
      </c>
      <c r="E32" s="75">
        <v>50</v>
      </c>
      <c r="F32" s="75">
        <v>130</v>
      </c>
      <c r="G32" s="75">
        <v>0</v>
      </c>
      <c r="H32" s="75">
        <v>0</v>
      </c>
      <c r="I32" s="75">
        <f t="shared" si="6"/>
        <v>180</v>
      </c>
      <c r="J32" s="75">
        <f t="shared" si="7"/>
        <v>50</v>
      </c>
      <c r="K32" s="75">
        <f t="shared" si="8"/>
        <v>130</v>
      </c>
      <c r="L32" s="75">
        <f t="shared" si="9"/>
        <v>0</v>
      </c>
      <c r="M32" s="75">
        <f t="shared" si="10"/>
        <v>0</v>
      </c>
      <c r="N32" s="86">
        <f t="shared" si="5"/>
        <v>180</v>
      </c>
      <c r="O32" s="56"/>
      <c r="P32" s="199"/>
      <c r="Q32" s="141"/>
      <c r="R32" s="129"/>
    </row>
    <row r="33" spans="1:18" s="57" customFormat="1" ht="30" x14ac:dyDescent="0.25">
      <c r="A33" s="85" t="s">
        <v>150</v>
      </c>
      <c r="B33" s="73" t="s">
        <v>267</v>
      </c>
      <c r="C33" s="76" t="s">
        <v>13</v>
      </c>
      <c r="D33" s="74">
        <v>19.78</v>
      </c>
      <c r="E33" s="75">
        <v>5.5</v>
      </c>
      <c r="F33" s="75">
        <v>27.5</v>
      </c>
      <c r="G33" s="75">
        <v>0</v>
      </c>
      <c r="H33" s="75">
        <v>0</v>
      </c>
      <c r="I33" s="75">
        <f t="shared" si="6"/>
        <v>33</v>
      </c>
      <c r="J33" s="75">
        <f t="shared" si="7"/>
        <v>108.79</v>
      </c>
      <c r="K33" s="75">
        <f t="shared" si="8"/>
        <v>543.95000000000005</v>
      </c>
      <c r="L33" s="75">
        <f t="shared" si="9"/>
        <v>0</v>
      </c>
      <c r="M33" s="75">
        <f t="shared" si="10"/>
        <v>0</v>
      </c>
      <c r="N33" s="86">
        <f t="shared" si="5"/>
        <v>652.74</v>
      </c>
      <c r="O33" s="56"/>
      <c r="P33" s="199"/>
      <c r="Q33" s="141"/>
      <c r="R33" s="129"/>
    </row>
    <row r="34" spans="1:18" s="57" customFormat="1" ht="17.25" x14ac:dyDescent="0.25">
      <c r="A34" s="85" t="s">
        <v>151</v>
      </c>
      <c r="B34" s="73" t="s">
        <v>268</v>
      </c>
      <c r="C34" s="76" t="s">
        <v>13</v>
      </c>
      <c r="D34" s="74">
        <v>19.78</v>
      </c>
      <c r="E34" s="75">
        <v>6</v>
      </c>
      <c r="F34" s="75">
        <v>19</v>
      </c>
      <c r="G34" s="75">
        <v>0</v>
      </c>
      <c r="H34" s="75">
        <v>0</v>
      </c>
      <c r="I34" s="75">
        <f t="shared" si="6"/>
        <v>25</v>
      </c>
      <c r="J34" s="75">
        <f t="shared" si="7"/>
        <v>118.68</v>
      </c>
      <c r="K34" s="75">
        <f t="shared" si="8"/>
        <v>375.82000000000005</v>
      </c>
      <c r="L34" s="75">
        <f t="shared" si="9"/>
        <v>0</v>
      </c>
      <c r="M34" s="75">
        <f t="shared" si="10"/>
        <v>0</v>
      </c>
      <c r="N34" s="86">
        <f t="shared" si="5"/>
        <v>494.50000000000006</v>
      </c>
      <c r="O34" s="56"/>
      <c r="P34" s="199"/>
      <c r="Q34" s="141"/>
      <c r="R34" s="129"/>
    </row>
    <row r="35" spans="1:18" s="57" customFormat="1" ht="30.75" thickBot="1" x14ac:dyDescent="0.3">
      <c r="A35" s="79" t="s">
        <v>152</v>
      </c>
      <c r="B35" s="73" t="s">
        <v>269</v>
      </c>
      <c r="C35" s="87" t="s">
        <v>13</v>
      </c>
      <c r="D35" s="82">
        <v>7.41</v>
      </c>
      <c r="E35" s="83">
        <v>15</v>
      </c>
      <c r="F35" s="83">
        <v>30</v>
      </c>
      <c r="G35" s="83">
        <v>0</v>
      </c>
      <c r="H35" s="83">
        <v>0</v>
      </c>
      <c r="I35" s="83">
        <f t="shared" si="6"/>
        <v>45</v>
      </c>
      <c r="J35" s="83">
        <f t="shared" si="7"/>
        <v>111.15</v>
      </c>
      <c r="K35" s="83">
        <f t="shared" si="8"/>
        <v>222.3</v>
      </c>
      <c r="L35" s="83">
        <f t="shared" si="9"/>
        <v>0</v>
      </c>
      <c r="M35" s="83">
        <f t="shared" si="10"/>
        <v>0</v>
      </c>
      <c r="N35" s="84">
        <f t="shared" si="5"/>
        <v>333.45000000000005</v>
      </c>
      <c r="O35" s="56"/>
      <c r="P35" s="200"/>
      <c r="Q35" s="198"/>
      <c r="R35" s="132"/>
    </row>
    <row r="36" spans="1:18" ht="15.75" thickBot="1" x14ac:dyDescent="0.3">
      <c r="A36" s="5" t="s">
        <v>153</v>
      </c>
      <c r="B36" s="354" t="s">
        <v>85</v>
      </c>
      <c r="C36" s="346"/>
      <c r="D36" s="346"/>
      <c r="E36" s="346"/>
      <c r="F36" s="346"/>
      <c r="G36" s="346"/>
      <c r="H36" s="346"/>
      <c r="I36" s="346"/>
      <c r="J36" s="346"/>
      <c r="K36" s="346"/>
      <c r="L36" s="346"/>
      <c r="M36" s="346"/>
      <c r="N36" s="346">
        <f>+SUM(N37:N40)</f>
        <v>1419.3</v>
      </c>
      <c r="O36" s="346" t="e">
        <f>+N36/#REF!</f>
        <v>#REF!</v>
      </c>
      <c r="P36" s="349"/>
      <c r="Q36" s="349"/>
      <c r="R36" s="437"/>
    </row>
    <row r="37" spans="1:18" s="57" customFormat="1" x14ac:dyDescent="0.25">
      <c r="A37" s="77" t="s">
        <v>154</v>
      </c>
      <c r="B37" s="68" t="s">
        <v>270</v>
      </c>
      <c r="C37" s="71" t="s">
        <v>18</v>
      </c>
      <c r="D37" s="69">
        <f>+Wood!Q83</f>
        <v>344.25</v>
      </c>
      <c r="E37" s="70">
        <v>0.5</v>
      </c>
      <c r="F37" s="70">
        <v>1.9</v>
      </c>
      <c r="G37" s="70">
        <v>0</v>
      </c>
      <c r="H37" s="70">
        <v>0</v>
      </c>
      <c r="I37" s="70">
        <f t="shared" ref="I37:I40" si="11">+E37+F37+G37+H37</f>
        <v>2.4</v>
      </c>
      <c r="J37" s="70">
        <f t="shared" ref="J37:J40" si="12">+E37*D37</f>
        <v>172.125</v>
      </c>
      <c r="K37" s="70">
        <f t="shared" ref="K37:K40" si="13">+F37*D37</f>
        <v>654.07499999999993</v>
      </c>
      <c r="L37" s="70">
        <f t="shared" ref="L37:L40" si="14">+G37*D37</f>
        <v>0</v>
      </c>
      <c r="M37" s="70">
        <f t="shared" ref="M37:M40" si="15">+H37*D37</f>
        <v>0</v>
      </c>
      <c r="N37" s="78">
        <f t="shared" si="5"/>
        <v>826.19999999999993</v>
      </c>
      <c r="O37" s="56"/>
      <c r="P37" s="125"/>
      <c r="Q37" s="126"/>
      <c r="R37" s="127"/>
    </row>
    <row r="38" spans="1:18" s="57" customFormat="1" x14ac:dyDescent="0.25">
      <c r="A38" s="85" t="s">
        <v>155</v>
      </c>
      <c r="B38" s="73" t="s">
        <v>70</v>
      </c>
      <c r="C38" s="76" t="s">
        <v>18</v>
      </c>
      <c r="D38" s="74">
        <f>+Wood!Q86+Wood!Q87</f>
        <v>114.75</v>
      </c>
      <c r="E38" s="75">
        <v>0.5</v>
      </c>
      <c r="F38" s="75">
        <v>1.9</v>
      </c>
      <c r="G38" s="75">
        <v>0</v>
      </c>
      <c r="H38" s="75">
        <v>0</v>
      </c>
      <c r="I38" s="75">
        <f t="shared" si="11"/>
        <v>2.4</v>
      </c>
      <c r="J38" s="75">
        <f t="shared" si="12"/>
        <v>57.375</v>
      </c>
      <c r="K38" s="75">
        <f t="shared" si="13"/>
        <v>218.02499999999998</v>
      </c>
      <c r="L38" s="75">
        <f t="shared" si="14"/>
        <v>0</v>
      </c>
      <c r="M38" s="75">
        <f t="shared" si="15"/>
        <v>0</v>
      </c>
      <c r="N38" s="86">
        <f t="shared" si="5"/>
        <v>275.39999999999998</v>
      </c>
      <c r="O38" s="56"/>
      <c r="P38" s="199"/>
      <c r="Q38" s="141"/>
      <c r="R38" s="129"/>
    </row>
    <row r="39" spans="1:18" s="57" customFormat="1" x14ac:dyDescent="0.25">
      <c r="A39" s="85" t="s">
        <v>156</v>
      </c>
      <c r="B39" s="73" t="s">
        <v>271</v>
      </c>
      <c r="C39" s="76" t="s">
        <v>18</v>
      </c>
      <c r="D39" s="74">
        <f>+D37+D38</f>
        <v>459</v>
      </c>
      <c r="E39" s="75">
        <v>0.2</v>
      </c>
      <c r="F39" s="75">
        <v>0.1</v>
      </c>
      <c r="G39" s="75">
        <v>0</v>
      </c>
      <c r="H39" s="75">
        <v>0</v>
      </c>
      <c r="I39" s="75">
        <f t="shared" si="11"/>
        <v>0.30000000000000004</v>
      </c>
      <c r="J39" s="75">
        <f t="shared" si="12"/>
        <v>91.800000000000011</v>
      </c>
      <c r="K39" s="75">
        <f t="shared" si="13"/>
        <v>45.900000000000006</v>
      </c>
      <c r="L39" s="75">
        <f t="shared" si="14"/>
        <v>0</v>
      </c>
      <c r="M39" s="75">
        <f t="shared" si="15"/>
        <v>0</v>
      </c>
      <c r="N39" s="86">
        <f t="shared" si="5"/>
        <v>137.70000000000002</v>
      </c>
      <c r="O39" s="56"/>
      <c r="P39" s="199"/>
      <c r="Q39" s="141"/>
      <c r="R39" s="129"/>
    </row>
    <row r="40" spans="1:18" s="57" customFormat="1" ht="15.75" thickBot="1" x14ac:dyDescent="0.3">
      <c r="A40" s="79" t="s">
        <v>157</v>
      </c>
      <c r="B40" s="80" t="s">
        <v>272</v>
      </c>
      <c r="C40" s="81" t="s">
        <v>15</v>
      </c>
      <c r="D40" s="82">
        <v>1</v>
      </c>
      <c r="E40" s="83">
        <v>50</v>
      </c>
      <c r="F40" s="83">
        <v>130</v>
      </c>
      <c r="G40" s="83">
        <v>0</v>
      </c>
      <c r="H40" s="83">
        <v>0</v>
      </c>
      <c r="I40" s="83">
        <f t="shared" si="11"/>
        <v>180</v>
      </c>
      <c r="J40" s="83">
        <f t="shared" si="12"/>
        <v>50</v>
      </c>
      <c r="K40" s="83">
        <f t="shared" si="13"/>
        <v>130</v>
      </c>
      <c r="L40" s="83">
        <f t="shared" si="14"/>
        <v>0</v>
      </c>
      <c r="M40" s="83">
        <f t="shared" si="15"/>
        <v>0</v>
      </c>
      <c r="N40" s="84">
        <f t="shared" si="5"/>
        <v>180</v>
      </c>
      <c r="O40" s="56"/>
      <c r="P40" s="200"/>
      <c r="Q40" s="198"/>
      <c r="R40" s="132"/>
    </row>
    <row r="41" spans="1:18" ht="15.75" thickBot="1" x14ac:dyDescent="0.3">
      <c r="A41" s="5" t="s">
        <v>158</v>
      </c>
      <c r="B41" s="354" t="s">
        <v>35</v>
      </c>
      <c r="C41" s="346"/>
      <c r="D41" s="346"/>
      <c r="E41" s="346"/>
      <c r="F41" s="346"/>
      <c r="G41" s="346"/>
      <c r="H41" s="346"/>
      <c r="I41" s="346"/>
      <c r="J41" s="346"/>
      <c r="K41" s="346"/>
      <c r="L41" s="346"/>
      <c r="M41" s="346"/>
      <c r="N41" s="346">
        <f>+SUM(N42:N50)</f>
        <v>5465.7842499999988</v>
      </c>
      <c r="O41" s="346" t="e">
        <f>+N41/#REF!</f>
        <v>#REF!</v>
      </c>
      <c r="P41" s="349"/>
      <c r="Q41" s="349"/>
      <c r="R41" s="437"/>
    </row>
    <row r="42" spans="1:18" s="57" customFormat="1" ht="60" x14ac:dyDescent="0.25">
      <c r="A42" s="77" t="s">
        <v>159</v>
      </c>
      <c r="B42" s="68" t="s">
        <v>273</v>
      </c>
      <c r="C42" s="71" t="s">
        <v>18</v>
      </c>
      <c r="D42" s="69">
        <f>+Wood!Q88</f>
        <v>622.5</v>
      </c>
      <c r="E42" s="70">
        <v>0.5</v>
      </c>
      <c r="F42" s="70">
        <v>1.9</v>
      </c>
      <c r="G42" s="70">
        <v>0</v>
      </c>
      <c r="H42" s="70">
        <v>0</v>
      </c>
      <c r="I42" s="70">
        <f t="shared" ref="I42:I50" si="16">+E42+F42+G42+H42</f>
        <v>2.4</v>
      </c>
      <c r="J42" s="70">
        <f t="shared" ref="J42:J50" si="17">+E42*D42</f>
        <v>311.25</v>
      </c>
      <c r="K42" s="70">
        <f t="shared" ref="K42:K50" si="18">+F42*D42</f>
        <v>1182.75</v>
      </c>
      <c r="L42" s="70">
        <f t="shared" ref="L42:L50" si="19">+G42*D42</f>
        <v>0</v>
      </c>
      <c r="M42" s="70">
        <f t="shared" ref="M42:M50" si="20">+H42*D42</f>
        <v>0</v>
      </c>
      <c r="N42" s="78">
        <f t="shared" si="5"/>
        <v>1494</v>
      </c>
      <c r="O42" s="56"/>
      <c r="P42" s="125"/>
      <c r="Q42" s="126"/>
      <c r="R42" s="127"/>
    </row>
    <row r="43" spans="1:18" s="57" customFormat="1" ht="60" x14ac:dyDescent="0.25">
      <c r="A43" s="85" t="s">
        <v>160</v>
      </c>
      <c r="B43" s="73" t="s">
        <v>274</v>
      </c>
      <c r="C43" s="76" t="s">
        <v>18</v>
      </c>
      <c r="D43" s="74">
        <f>+Wood!Q88</f>
        <v>622.5</v>
      </c>
      <c r="E43" s="75">
        <v>0.2</v>
      </c>
      <c r="F43" s="75">
        <v>0.1</v>
      </c>
      <c r="G43" s="75">
        <v>0</v>
      </c>
      <c r="H43" s="75">
        <v>0</v>
      </c>
      <c r="I43" s="75">
        <f t="shared" si="16"/>
        <v>0.30000000000000004</v>
      </c>
      <c r="J43" s="75">
        <f t="shared" si="17"/>
        <v>124.5</v>
      </c>
      <c r="K43" s="75">
        <f t="shared" si="18"/>
        <v>62.25</v>
      </c>
      <c r="L43" s="75">
        <f t="shared" si="19"/>
        <v>0</v>
      </c>
      <c r="M43" s="75">
        <f t="shared" si="20"/>
        <v>0</v>
      </c>
      <c r="N43" s="86">
        <f t="shared" si="5"/>
        <v>186.75</v>
      </c>
      <c r="O43" s="56"/>
      <c r="P43" s="199"/>
      <c r="Q43" s="141"/>
      <c r="R43" s="129"/>
    </row>
    <row r="44" spans="1:18" s="57" customFormat="1" x14ac:dyDescent="0.25">
      <c r="A44" s="85" t="s">
        <v>161</v>
      </c>
      <c r="B44" s="73" t="s">
        <v>68</v>
      </c>
      <c r="C44" s="76" t="s">
        <v>54</v>
      </c>
      <c r="D44" s="74">
        <v>1</v>
      </c>
      <c r="E44" s="75">
        <v>75</v>
      </c>
      <c r="F44" s="75">
        <v>95</v>
      </c>
      <c r="G44" s="75">
        <v>0</v>
      </c>
      <c r="H44" s="75">
        <v>0</v>
      </c>
      <c r="I44" s="75">
        <f t="shared" si="16"/>
        <v>170</v>
      </c>
      <c r="J44" s="75">
        <f t="shared" si="17"/>
        <v>75</v>
      </c>
      <c r="K44" s="75">
        <f t="shared" si="18"/>
        <v>95</v>
      </c>
      <c r="L44" s="75">
        <f t="shared" si="19"/>
        <v>0</v>
      </c>
      <c r="M44" s="75">
        <f t="shared" si="20"/>
        <v>0</v>
      </c>
      <c r="N44" s="86">
        <f t="shared" si="5"/>
        <v>170</v>
      </c>
      <c r="O44" s="56"/>
      <c r="P44" s="199"/>
      <c r="Q44" s="141"/>
      <c r="R44" s="129"/>
    </row>
    <row r="45" spans="1:18" s="57" customFormat="1" ht="45" x14ac:dyDescent="0.25">
      <c r="A45" s="85" t="s">
        <v>162</v>
      </c>
      <c r="B45" s="73" t="s">
        <v>112</v>
      </c>
      <c r="C45" s="76" t="s">
        <v>13</v>
      </c>
      <c r="D45" s="74">
        <v>40.43</v>
      </c>
      <c r="E45" s="75">
        <v>6</v>
      </c>
      <c r="F45" s="75">
        <v>19.350000000000001</v>
      </c>
      <c r="G45" s="75">
        <v>0</v>
      </c>
      <c r="H45" s="75">
        <v>0</v>
      </c>
      <c r="I45" s="75">
        <f t="shared" si="16"/>
        <v>25.35</v>
      </c>
      <c r="J45" s="75">
        <f t="shared" si="17"/>
        <v>242.57999999999998</v>
      </c>
      <c r="K45" s="75">
        <f t="shared" si="18"/>
        <v>782.32050000000004</v>
      </c>
      <c r="L45" s="75">
        <f t="shared" si="19"/>
        <v>0</v>
      </c>
      <c r="M45" s="75">
        <f t="shared" si="20"/>
        <v>0</v>
      </c>
      <c r="N45" s="86">
        <f t="shared" si="5"/>
        <v>1024.9005</v>
      </c>
      <c r="O45" s="56"/>
      <c r="P45" s="199"/>
      <c r="Q45" s="141"/>
      <c r="R45" s="129"/>
    </row>
    <row r="46" spans="1:18" s="57" customFormat="1" ht="30" x14ac:dyDescent="0.25">
      <c r="A46" s="85" t="s">
        <v>163</v>
      </c>
      <c r="B46" s="73" t="s">
        <v>83</v>
      </c>
      <c r="C46" s="76" t="s">
        <v>18</v>
      </c>
      <c r="D46" s="74">
        <f>+Wood!Q48</f>
        <v>110.25</v>
      </c>
      <c r="E46" s="75">
        <v>0.85</v>
      </c>
      <c r="F46" s="75">
        <v>2.0499999999999998</v>
      </c>
      <c r="G46" s="75">
        <v>0</v>
      </c>
      <c r="H46" s="75">
        <v>0</v>
      </c>
      <c r="I46" s="75">
        <f t="shared" si="16"/>
        <v>2.9</v>
      </c>
      <c r="J46" s="75">
        <f t="shared" si="17"/>
        <v>93.712499999999991</v>
      </c>
      <c r="K46" s="75">
        <f t="shared" si="18"/>
        <v>226.01249999999999</v>
      </c>
      <c r="L46" s="75">
        <f t="shared" si="19"/>
        <v>0</v>
      </c>
      <c r="M46" s="75">
        <f t="shared" si="20"/>
        <v>0</v>
      </c>
      <c r="N46" s="86">
        <f t="shared" si="5"/>
        <v>319.72499999999997</v>
      </c>
      <c r="O46" s="56"/>
      <c r="P46" s="199"/>
      <c r="Q46" s="141"/>
      <c r="R46" s="129"/>
    </row>
    <row r="47" spans="1:18" s="57" customFormat="1" ht="30" x14ac:dyDescent="0.25">
      <c r="A47" s="85" t="s">
        <v>164</v>
      </c>
      <c r="B47" s="73" t="s">
        <v>77</v>
      </c>
      <c r="C47" s="76" t="s">
        <v>18</v>
      </c>
      <c r="D47" s="74">
        <f>+Wood!Q45</f>
        <v>156.375</v>
      </c>
      <c r="E47" s="75">
        <v>0.8</v>
      </c>
      <c r="F47" s="75">
        <v>2.0499999999999998</v>
      </c>
      <c r="G47" s="75">
        <v>0</v>
      </c>
      <c r="H47" s="75">
        <v>0</v>
      </c>
      <c r="I47" s="75">
        <f t="shared" si="16"/>
        <v>2.8499999999999996</v>
      </c>
      <c r="J47" s="75">
        <f t="shared" si="17"/>
        <v>125.10000000000001</v>
      </c>
      <c r="K47" s="75">
        <f t="shared" si="18"/>
        <v>320.56874999999997</v>
      </c>
      <c r="L47" s="75">
        <f t="shared" si="19"/>
        <v>0</v>
      </c>
      <c r="M47" s="75">
        <f t="shared" si="20"/>
        <v>0</v>
      </c>
      <c r="N47" s="86">
        <f t="shared" si="5"/>
        <v>445.66874999999999</v>
      </c>
      <c r="O47" s="56"/>
      <c r="P47" s="199"/>
      <c r="Q47" s="141"/>
      <c r="R47" s="129"/>
    </row>
    <row r="48" spans="1:18" s="57" customFormat="1" ht="30" x14ac:dyDescent="0.25">
      <c r="A48" s="85" t="s">
        <v>165</v>
      </c>
      <c r="B48" s="73" t="s">
        <v>84</v>
      </c>
      <c r="C48" s="76" t="s">
        <v>13</v>
      </c>
      <c r="D48" s="74">
        <v>33.44</v>
      </c>
      <c r="E48" s="75">
        <v>7.5</v>
      </c>
      <c r="F48" s="75">
        <v>38.25</v>
      </c>
      <c r="G48" s="75">
        <v>0</v>
      </c>
      <c r="H48" s="75">
        <v>0</v>
      </c>
      <c r="I48" s="75">
        <f t="shared" si="16"/>
        <v>45.75</v>
      </c>
      <c r="J48" s="75">
        <f t="shared" si="17"/>
        <v>250.79999999999998</v>
      </c>
      <c r="K48" s="75">
        <f t="shared" si="18"/>
        <v>1279.08</v>
      </c>
      <c r="L48" s="75">
        <f t="shared" si="19"/>
        <v>0</v>
      </c>
      <c r="M48" s="75">
        <f t="shared" si="20"/>
        <v>0</v>
      </c>
      <c r="N48" s="86">
        <f t="shared" si="5"/>
        <v>1529.8799999999999</v>
      </c>
      <c r="O48" s="56"/>
      <c r="P48" s="199"/>
      <c r="Q48" s="141"/>
      <c r="R48" s="129"/>
    </row>
    <row r="49" spans="1:18" s="57" customFormat="1" ht="45" x14ac:dyDescent="0.25">
      <c r="A49" s="85" t="s">
        <v>166</v>
      </c>
      <c r="B49" s="73" t="s">
        <v>86</v>
      </c>
      <c r="C49" s="76" t="s">
        <v>13</v>
      </c>
      <c r="D49" s="74">
        <v>3.1</v>
      </c>
      <c r="E49" s="75">
        <v>6.5</v>
      </c>
      <c r="F49" s="75">
        <v>18.5</v>
      </c>
      <c r="G49" s="75">
        <v>0</v>
      </c>
      <c r="H49" s="75">
        <v>0</v>
      </c>
      <c r="I49" s="75">
        <f t="shared" si="16"/>
        <v>25</v>
      </c>
      <c r="J49" s="75">
        <f t="shared" si="17"/>
        <v>20.150000000000002</v>
      </c>
      <c r="K49" s="75">
        <f t="shared" si="18"/>
        <v>57.35</v>
      </c>
      <c r="L49" s="75">
        <f t="shared" si="19"/>
        <v>0</v>
      </c>
      <c r="M49" s="75">
        <f t="shared" si="20"/>
        <v>0</v>
      </c>
      <c r="N49" s="86">
        <f t="shared" si="5"/>
        <v>77.5</v>
      </c>
      <c r="O49" s="56"/>
      <c r="P49" s="439"/>
      <c r="Q49" s="141"/>
      <c r="R49" s="129"/>
    </row>
    <row r="50" spans="1:18" s="57" customFormat="1" ht="30.75" thickBot="1" x14ac:dyDescent="0.3">
      <c r="A50" s="79" t="s">
        <v>167</v>
      </c>
      <c r="B50" s="91" t="s">
        <v>100</v>
      </c>
      <c r="C50" s="81" t="s">
        <v>101</v>
      </c>
      <c r="D50" s="82">
        <v>167.2</v>
      </c>
      <c r="E50" s="83">
        <v>0.55000000000000004</v>
      </c>
      <c r="F50" s="83">
        <v>0.75</v>
      </c>
      <c r="G50" s="83">
        <v>0</v>
      </c>
      <c r="H50" s="83">
        <v>0</v>
      </c>
      <c r="I50" s="83">
        <f t="shared" si="16"/>
        <v>1.3</v>
      </c>
      <c r="J50" s="83">
        <f t="shared" si="17"/>
        <v>91.960000000000008</v>
      </c>
      <c r="K50" s="83">
        <f t="shared" si="18"/>
        <v>125.39999999999999</v>
      </c>
      <c r="L50" s="83">
        <f t="shared" si="19"/>
        <v>0</v>
      </c>
      <c r="M50" s="83">
        <f t="shared" si="20"/>
        <v>0</v>
      </c>
      <c r="N50" s="84">
        <f t="shared" si="5"/>
        <v>217.36</v>
      </c>
      <c r="O50" s="56"/>
      <c r="P50" s="200"/>
      <c r="Q50" s="198"/>
      <c r="R50" s="132"/>
    </row>
    <row r="51" spans="1:18" ht="15.75" thickBot="1" x14ac:dyDescent="0.3">
      <c r="A51" s="5" t="s">
        <v>168</v>
      </c>
      <c r="B51" s="354" t="s">
        <v>36</v>
      </c>
      <c r="C51" s="346"/>
      <c r="D51" s="346"/>
      <c r="E51" s="346"/>
      <c r="F51" s="346"/>
      <c r="G51" s="346"/>
      <c r="H51" s="346"/>
      <c r="I51" s="346"/>
      <c r="J51" s="346"/>
      <c r="K51" s="346"/>
      <c r="L51" s="346"/>
      <c r="M51" s="346"/>
      <c r="N51" s="346">
        <f>+SUM(N52:N56)</f>
        <v>2912.2874999999999</v>
      </c>
      <c r="O51" s="346" t="e">
        <f>+N51/#REF!</f>
        <v>#REF!</v>
      </c>
      <c r="P51" s="349"/>
      <c r="Q51" s="349"/>
      <c r="R51" s="437"/>
    </row>
    <row r="52" spans="1:18" s="57" customFormat="1" ht="60" x14ac:dyDescent="0.25">
      <c r="A52" s="77" t="s">
        <v>169</v>
      </c>
      <c r="B52" s="68" t="s">
        <v>87</v>
      </c>
      <c r="C52" s="71" t="s">
        <v>18</v>
      </c>
      <c r="D52" s="69">
        <f>+Wood!Q122</f>
        <v>417.33333333333331</v>
      </c>
      <c r="E52" s="70">
        <v>0.5</v>
      </c>
      <c r="F52" s="70">
        <v>1.9</v>
      </c>
      <c r="G52" s="70">
        <v>0</v>
      </c>
      <c r="H52" s="70">
        <v>0</v>
      </c>
      <c r="I52" s="70">
        <f t="shared" ref="I52:I56" si="21">+E52+F52+G52+H52</f>
        <v>2.4</v>
      </c>
      <c r="J52" s="70">
        <f t="shared" ref="J52:J56" si="22">+E52*D52</f>
        <v>208.66666666666666</v>
      </c>
      <c r="K52" s="70">
        <f t="shared" ref="K52:K56" si="23">+F52*D52</f>
        <v>792.93333333333328</v>
      </c>
      <c r="L52" s="70">
        <f t="shared" ref="L52:L56" si="24">+G52*D52</f>
        <v>0</v>
      </c>
      <c r="M52" s="70">
        <f t="shared" ref="M52:M56" si="25">+H52*D52</f>
        <v>0</v>
      </c>
      <c r="N52" s="78">
        <f t="shared" si="5"/>
        <v>1001.5999999999999</v>
      </c>
      <c r="O52" s="56"/>
      <c r="P52" s="125"/>
      <c r="Q52" s="126"/>
      <c r="R52" s="127"/>
    </row>
    <row r="53" spans="1:18" s="57" customFormat="1" ht="60" x14ac:dyDescent="0.25">
      <c r="A53" s="85" t="s">
        <v>170</v>
      </c>
      <c r="B53" s="73" t="s">
        <v>88</v>
      </c>
      <c r="C53" s="76" t="s">
        <v>18</v>
      </c>
      <c r="D53" s="74">
        <f>+Wood!Q122</f>
        <v>417.33333333333331</v>
      </c>
      <c r="E53" s="75">
        <v>0.2</v>
      </c>
      <c r="F53" s="75">
        <v>0.1</v>
      </c>
      <c r="G53" s="75">
        <v>0</v>
      </c>
      <c r="H53" s="75">
        <v>0</v>
      </c>
      <c r="I53" s="75">
        <f t="shared" si="21"/>
        <v>0.30000000000000004</v>
      </c>
      <c r="J53" s="75">
        <f t="shared" si="22"/>
        <v>83.466666666666669</v>
      </c>
      <c r="K53" s="75">
        <f t="shared" si="23"/>
        <v>41.733333333333334</v>
      </c>
      <c r="L53" s="75">
        <f t="shared" si="24"/>
        <v>0</v>
      </c>
      <c r="M53" s="75">
        <f t="shared" si="25"/>
        <v>0</v>
      </c>
      <c r="N53" s="86">
        <f t="shared" si="5"/>
        <v>125.2</v>
      </c>
      <c r="O53" s="56"/>
      <c r="P53" s="199"/>
      <c r="Q53" s="141"/>
      <c r="R53" s="129"/>
    </row>
    <row r="54" spans="1:18" s="57" customFormat="1" x14ac:dyDescent="0.25">
      <c r="A54" s="85" t="s">
        <v>171</v>
      </c>
      <c r="B54" s="73" t="s">
        <v>98</v>
      </c>
      <c r="C54" s="72" t="s">
        <v>54</v>
      </c>
      <c r="D54" s="74">
        <v>1</v>
      </c>
      <c r="E54" s="75">
        <v>50</v>
      </c>
      <c r="F54" s="75">
        <v>130</v>
      </c>
      <c r="G54" s="75">
        <v>0</v>
      </c>
      <c r="H54" s="75">
        <v>0</v>
      </c>
      <c r="I54" s="75">
        <f t="shared" si="21"/>
        <v>180</v>
      </c>
      <c r="J54" s="75">
        <f t="shared" si="22"/>
        <v>50</v>
      </c>
      <c r="K54" s="75">
        <f t="shared" si="23"/>
        <v>130</v>
      </c>
      <c r="L54" s="75">
        <f t="shared" si="24"/>
        <v>0</v>
      </c>
      <c r="M54" s="75">
        <f t="shared" si="25"/>
        <v>0</v>
      </c>
      <c r="N54" s="86">
        <f t="shared" si="5"/>
        <v>180</v>
      </c>
      <c r="O54" s="56"/>
      <c r="P54" s="199"/>
      <c r="Q54" s="141"/>
      <c r="R54" s="129"/>
    </row>
    <row r="55" spans="1:18" s="57" customFormat="1" ht="30" x14ac:dyDescent="0.25">
      <c r="A55" s="85" t="s">
        <v>172</v>
      </c>
      <c r="B55" s="73" t="s">
        <v>99</v>
      </c>
      <c r="C55" s="76" t="s">
        <v>13</v>
      </c>
      <c r="D55" s="74">
        <v>30.15</v>
      </c>
      <c r="E55" s="75">
        <v>8.5</v>
      </c>
      <c r="F55" s="75">
        <v>38.25</v>
      </c>
      <c r="G55" s="75">
        <v>0</v>
      </c>
      <c r="H55" s="75">
        <v>0</v>
      </c>
      <c r="I55" s="75">
        <f t="shared" si="21"/>
        <v>46.75</v>
      </c>
      <c r="J55" s="75">
        <f t="shared" si="22"/>
        <v>256.27499999999998</v>
      </c>
      <c r="K55" s="75">
        <f t="shared" si="23"/>
        <v>1153.2375</v>
      </c>
      <c r="L55" s="75">
        <f t="shared" si="24"/>
        <v>0</v>
      </c>
      <c r="M55" s="75">
        <f t="shared" si="25"/>
        <v>0</v>
      </c>
      <c r="N55" s="86">
        <f t="shared" si="5"/>
        <v>1409.5124999999998</v>
      </c>
      <c r="O55" s="56"/>
      <c r="P55" s="199"/>
      <c r="Q55" s="141"/>
      <c r="R55" s="129"/>
    </row>
    <row r="56" spans="1:18" s="57" customFormat="1" ht="30.75" thickBot="1" x14ac:dyDescent="0.3">
      <c r="A56" s="79" t="s">
        <v>173</v>
      </c>
      <c r="B56" s="91" t="s">
        <v>100</v>
      </c>
      <c r="C56" s="81" t="s">
        <v>101</v>
      </c>
      <c r="D56" s="82">
        <v>150.75</v>
      </c>
      <c r="E56" s="83">
        <v>0.55000000000000004</v>
      </c>
      <c r="F56" s="83">
        <v>0.75</v>
      </c>
      <c r="G56" s="83">
        <v>0</v>
      </c>
      <c r="H56" s="83">
        <v>0</v>
      </c>
      <c r="I56" s="83">
        <f t="shared" si="21"/>
        <v>1.3</v>
      </c>
      <c r="J56" s="83">
        <f t="shared" si="22"/>
        <v>82.912500000000009</v>
      </c>
      <c r="K56" s="83">
        <f t="shared" si="23"/>
        <v>113.0625</v>
      </c>
      <c r="L56" s="83">
        <f t="shared" si="24"/>
        <v>0</v>
      </c>
      <c r="M56" s="83">
        <f t="shared" si="25"/>
        <v>0</v>
      </c>
      <c r="N56" s="84">
        <f t="shared" si="5"/>
        <v>195.97500000000002</v>
      </c>
      <c r="O56" s="56"/>
      <c r="P56" s="200"/>
      <c r="Q56" s="198"/>
      <c r="R56" s="132"/>
    </row>
    <row r="57" spans="1:18" ht="15.75" thickBot="1" x14ac:dyDescent="0.3">
      <c r="A57" s="5" t="s">
        <v>174</v>
      </c>
      <c r="B57" s="354" t="s">
        <v>37</v>
      </c>
      <c r="C57" s="346"/>
      <c r="D57" s="346"/>
      <c r="E57" s="346"/>
      <c r="F57" s="346"/>
      <c r="G57" s="346"/>
      <c r="H57" s="346"/>
      <c r="I57" s="346"/>
      <c r="J57" s="346"/>
      <c r="K57" s="346"/>
      <c r="L57" s="346"/>
      <c r="M57" s="346"/>
      <c r="N57" s="346">
        <f>SUM(N58:N58)</f>
        <v>589.64100000000008</v>
      </c>
      <c r="O57" s="346" t="e">
        <f>+N57/#REF!</f>
        <v>#REF!</v>
      </c>
      <c r="P57" s="349"/>
      <c r="Q57" s="349"/>
      <c r="R57" s="437"/>
    </row>
    <row r="58" spans="1:18" s="57" customFormat="1" ht="30.75" thickBot="1" x14ac:dyDescent="0.3">
      <c r="A58" s="92" t="s">
        <v>175</v>
      </c>
      <c r="B58" s="93" t="s">
        <v>113</v>
      </c>
      <c r="C58" s="94" t="s">
        <v>13</v>
      </c>
      <c r="D58" s="95">
        <v>23.26</v>
      </c>
      <c r="E58" s="96">
        <v>6</v>
      </c>
      <c r="F58" s="96">
        <v>19.350000000000001</v>
      </c>
      <c r="G58" s="96">
        <v>0</v>
      </c>
      <c r="H58" s="96">
        <v>0</v>
      </c>
      <c r="I58" s="96">
        <f t="shared" ref="I58" si="26">+E58+F58+G58+H58</f>
        <v>25.35</v>
      </c>
      <c r="J58" s="96">
        <f t="shared" ref="J58" si="27">+E58*D58</f>
        <v>139.56</v>
      </c>
      <c r="K58" s="96">
        <f t="shared" ref="K58" si="28">+F58*D58</f>
        <v>450.08100000000007</v>
      </c>
      <c r="L58" s="96">
        <f t="shared" ref="L58" si="29">+G58*D58</f>
        <v>0</v>
      </c>
      <c r="M58" s="96">
        <f t="shared" ref="M58" si="30">+H58*D58</f>
        <v>0</v>
      </c>
      <c r="N58" s="97">
        <f t="shared" si="5"/>
        <v>589.64100000000008</v>
      </c>
      <c r="O58" s="56"/>
      <c r="P58" s="169"/>
      <c r="Q58" s="163"/>
      <c r="R58" s="164"/>
    </row>
    <row r="59" spans="1:18" s="57" customFormat="1" ht="15.75" thickBot="1" x14ac:dyDescent="0.3">
      <c r="A59" s="5" t="s">
        <v>176</v>
      </c>
      <c r="B59" s="354" t="s">
        <v>135</v>
      </c>
      <c r="C59" s="346"/>
      <c r="D59" s="346"/>
      <c r="E59" s="346"/>
      <c r="F59" s="346"/>
      <c r="G59" s="346"/>
      <c r="H59" s="346"/>
      <c r="I59" s="346"/>
      <c r="J59" s="346"/>
      <c r="K59" s="346"/>
      <c r="L59" s="346"/>
      <c r="M59" s="346"/>
      <c r="N59" s="346">
        <f>SUM(N60:N65)</f>
        <v>1382.8154999999999</v>
      </c>
      <c r="O59" s="346" t="e">
        <f>+N59/#REF!</f>
        <v>#REF!</v>
      </c>
      <c r="P59" s="349"/>
      <c r="Q59" s="349"/>
      <c r="R59" s="437"/>
    </row>
    <row r="60" spans="1:18" s="57" customFormat="1" ht="30" x14ac:dyDescent="0.25">
      <c r="A60" s="77" t="s">
        <v>177</v>
      </c>
      <c r="B60" s="68" t="s">
        <v>113</v>
      </c>
      <c r="C60" s="71" t="s">
        <v>13</v>
      </c>
      <c r="D60" s="69">
        <v>8.0299999999999994</v>
      </c>
      <c r="E60" s="70">
        <v>6</v>
      </c>
      <c r="F60" s="70">
        <v>19.350000000000001</v>
      </c>
      <c r="G60" s="70">
        <v>0</v>
      </c>
      <c r="H60" s="70">
        <v>0</v>
      </c>
      <c r="I60" s="70">
        <f t="shared" ref="I60:I64" si="31">+E60+F60+G60+H60</f>
        <v>25.35</v>
      </c>
      <c r="J60" s="70">
        <f t="shared" ref="J60:J62" si="32">+E60*D60</f>
        <v>48.179999999999993</v>
      </c>
      <c r="K60" s="70">
        <f t="shared" ref="K60:K62" si="33">+F60*D60</f>
        <v>155.38050000000001</v>
      </c>
      <c r="L60" s="70">
        <f t="shared" ref="L60:L62" si="34">+G60*D60</f>
        <v>0</v>
      </c>
      <c r="M60" s="70">
        <f t="shared" ref="M60:M62" si="35">+H60*D60</f>
        <v>0</v>
      </c>
      <c r="N60" s="78">
        <f t="shared" ref="N60:N62" si="36">+J60+K60+L60+M60</f>
        <v>203.56049999999999</v>
      </c>
      <c r="O60" s="56"/>
      <c r="P60" s="125"/>
      <c r="Q60" s="126"/>
      <c r="R60" s="127"/>
    </row>
    <row r="61" spans="1:18" s="57" customFormat="1" ht="45" x14ac:dyDescent="0.25">
      <c r="A61" s="85" t="s">
        <v>178</v>
      </c>
      <c r="B61" s="73" t="s">
        <v>277</v>
      </c>
      <c r="C61" s="76" t="s">
        <v>18</v>
      </c>
      <c r="D61" s="74">
        <f>+Wood!Q137</f>
        <v>143.91666666666666</v>
      </c>
      <c r="E61" s="75">
        <v>0.5</v>
      </c>
      <c r="F61" s="75">
        <v>1.9</v>
      </c>
      <c r="G61" s="75">
        <v>0</v>
      </c>
      <c r="H61" s="75">
        <v>0</v>
      </c>
      <c r="I61" s="75">
        <f t="shared" si="31"/>
        <v>2.4</v>
      </c>
      <c r="J61" s="75">
        <f t="shared" si="32"/>
        <v>71.958333333333329</v>
      </c>
      <c r="K61" s="75">
        <f t="shared" si="33"/>
        <v>273.44166666666666</v>
      </c>
      <c r="L61" s="75">
        <f t="shared" si="34"/>
        <v>0</v>
      </c>
      <c r="M61" s="75">
        <f t="shared" si="35"/>
        <v>0</v>
      </c>
      <c r="N61" s="86">
        <f t="shared" si="36"/>
        <v>345.4</v>
      </c>
      <c r="O61" s="56"/>
      <c r="P61" s="199"/>
      <c r="Q61" s="141"/>
      <c r="R61" s="129"/>
    </row>
    <row r="62" spans="1:18" s="57" customFormat="1" ht="45" x14ac:dyDescent="0.25">
      <c r="A62" s="85" t="s">
        <v>179</v>
      </c>
      <c r="B62" s="73" t="s">
        <v>278</v>
      </c>
      <c r="C62" s="72" t="s">
        <v>18</v>
      </c>
      <c r="D62" s="74">
        <f>+Wood!Q137</f>
        <v>143.91666666666666</v>
      </c>
      <c r="E62" s="75">
        <v>0.2</v>
      </c>
      <c r="F62" s="75">
        <v>0.1</v>
      </c>
      <c r="G62" s="75">
        <v>0</v>
      </c>
      <c r="H62" s="75">
        <v>0</v>
      </c>
      <c r="I62" s="75">
        <f t="shared" si="31"/>
        <v>0.30000000000000004</v>
      </c>
      <c r="J62" s="75">
        <f t="shared" si="32"/>
        <v>28.783333333333331</v>
      </c>
      <c r="K62" s="75">
        <f t="shared" si="33"/>
        <v>14.391666666666666</v>
      </c>
      <c r="L62" s="75">
        <f t="shared" si="34"/>
        <v>0</v>
      </c>
      <c r="M62" s="75">
        <f t="shared" si="35"/>
        <v>0</v>
      </c>
      <c r="N62" s="86">
        <f t="shared" si="36"/>
        <v>43.174999999999997</v>
      </c>
      <c r="O62" s="56"/>
      <c r="P62" s="199"/>
      <c r="Q62" s="141"/>
      <c r="R62" s="129"/>
    </row>
    <row r="63" spans="1:18" s="57" customFormat="1" ht="30" x14ac:dyDescent="0.25">
      <c r="A63" s="85" t="s">
        <v>180</v>
      </c>
      <c r="B63" s="73" t="s">
        <v>56</v>
      </c>
      <c r="C63" s="76" t="s">
        <v>13</v>
      </c>
      <c r="D63" s="74">
        <v>8.4600000000000009</v>
      </c>
      <c r="E63" s="75">
        <v>5.5</v>
      </c>
      <c r="F63" s="75">
        <v>27.5</v>
      </c>
      <c r="G63" s="75">
        <v>0</v>
      </c>
      <c r="H63" s="75">
        <v>0</v>
      </c>
      <c r="I63" s="75">
        <f t="shared" si="31"/>
        <v>33</v>
      </c>
      <c r="J63" s="75">
        <f t="shared" ref="J63:J64" si="37">+E63*D63</f>
        <v>46.53</v>
      </c>
      <c r="K63" s="75">
        <f t="shared" ref="K63:K64" si="38">+F63*D63</f>
        <v>232.65000000000003</v>
      </c>
      <c r="L63" s="75">
        <f t="shared" ref="L63:L64" si="39">+G63*D63</f>
        <v>0</v>
      </c>
      <c r="M63" s="75">
        <f t="shared" ref="M63:M64" si="40">+H63*D63</f>
        <v>0</v>
      </c>
      <c r="N63" s="86">
        <f t="shared" ref="N63:N64" si="41">+J63+K63+L63+M63</f>
        <v>279.18000000000006</v>
      </c>
      <c r="O63" s="56"/>
      <c r="P63" s="199"/>
      <c r="Q63" s="141"/>
      <c r="R63" s="129"/>
    </row>
    <row r="64" spans="1:18" s="57" customFormat="1" ht="17.25" x14ac:dyDescent="0.25">
      <c r="A64" s="85" t="s">
        <v>181</v>
      </c>
      <c r="B64" s="73" t="s">
        <v>57</v>
      </c>
      <c r="C64" s="76" t="s">
        <v>13</v>
      </c>
      <c r="D64" s="74">
        <v>8.4600000000000009</v>
      </c>
      <c r="E64" s="75">
        <v>6</v>
      </c>
      <c r="F64" s="75">
        <v>19</v>
      </c>
      <c r="G64" s="75">
        <v>0</v>
      </c>
      <c r="H64" s="75">
        <v>0</v>
      </c>
      <c r="I64" s="75">
        <f t="shared" si="31"/>
        <v>25</v>
      </c>
      <c r="J64" s="75">
        <f t="shared" si="37"/>
        <v>50.760000000000005</v>
      </c>
      <c r="K64" s="75">
        <f t="shared" si="38"/>
        <v>160.74</v>
      </c>
      <c r="L64" s="75">
        <f t="shared" si="39"/>
        <v>0</v>
      </c>
      <c r="M64" s="75">
        <f t="shared" si="40"/>
        <v>0</v>
      </c>
      <c r="N64" s="86">
        <f t="shared" si="41"/>
        <v>211.5</v>
      </c>
      <c r="O64" s="56"/>
      <c r="P64" s="199"/>
      <c r="Q64" s="141"/>
      <c r="R64" s="129"/>
    </row>
    <row r="65" spans="1:18" s="57" customFormat="1" ht="30.75" thickBot="1" x14ac:dyDescent="0.3">
      <c r="A65" s="79" t="s">
        <v>244</v>
      </c>
      <c r="B65" s="435" t="s">
        <v>245</v>
      </c>
      <c r="C65" s="81" t="s">
        <v>54</v>
      </c>
      <c r="D65" s="82">
        <v>1</v>
      </c>
      <c r="E65" s="83">
        <v>60</v>
      </c>
      <c r="F65" s="83">
        <v>240</v>
      </c>
      <c r="G65" s="83">
        <v>0</v>
      </c>
      <c r="H65" s="83">
        <v>0</v>
      </c>
      <c r="I65" s="83">
        <f t="shared" ref="I65" si="42">+E65+F65+G65+H65</f>
        <v>300</v>
      </c>
      <c r="J65" s="83">
        <f t="shared" ref="J65" si="43">+E65*D65</f>
        <v>60</v>
      </c>
      <c r="K65" s="83">
        <f t="shared" ref="K65" si="44">+F65*D65</f>
        <v>240</v>
      </c>
      <c r="L65" s="83">
        <f t="shared" ref="L65" si="45">+G65*D65</f>
        <v>0</v>
      </c>
      <c r="M65" s="83">
        <f t="shared" ref="M65" si="46">+H65*D65</f>
        <v>0</v>
      </c>
      <c r="N65" s="84">
        <f t="shared" ref="N65" si="47">+J65+K65+L65+M65</f>
        <v>300</v>
      </c>
      <c r="O65" s="56"/>
      <c r="P65" s="200"/>
      <c r="Q65" s="198"/>
      <c r="R65" s="132"/>
    </row>
    <row r="66" spans="1:18" ht="15.75" thickBot="1" x14ac:dyDescent="0.3">
      <c r="A66" s="5" t="s">
        <v>182</v>
      </c>
      <c r="B66" s="354" t="s">
        <v>102</v>
      </c>
      <c r="C66" s="346"/>
      <c r="D66" s="346"/>
      <c r="E66" s="346"/>
      <c r="F66" s="346"/>
      <c r="G66" s="346"/>
      <c r="H66" s="346"/>
      <c r="I66" s="346"/>
      <c r="J66" s="346"/>
      <c r="K66" s="346"/>
      <c r="L66" s="346"/>
      <c r="M66" s="346"/>
      <c r="N66" s="346">
        <f>SUM(N67:N71)</f>
        <v>1795.5</v>
      </c>
      <c r="O66" s="346" t="e">
        <f>+N66/#REF!</f>
        <v>#REF!</v>
      </c>
      <c r="P66" s="349"/>
      <c r="Q66" s="349"/>
      <c r="R66" s="437"/>
    </row>
    <row r="67" spans="1:18" s="57" customFormat="1" ht="60" x14ac:dyDescent="0.25">
      <c r="A67" s="77" t="s">
        <v>183</v>
      </c>
      <c r="B67" s="88" t="s">
        <v>104</v>
      </c>
      <c r="C67" s="71" t="s">
        <v>103</v>
      </c>
      <c r="D67" s="69">
        <v>1</v>
      </c>
      <c r="E67" s="70">
        <v>0</v>
      </c>
      <c r="F67" s="70">
        <v>0</v>
      </c>
      <c r="G67" s="70">
        <v>0</v>
      </c>
      <c r="H67" s="70">
        <v>770</v>
      </c>
      <c r="I67" s="70">
        <f t="shared" ref="I67:I68" si="48">+E67+F67+G67+H67</f>
        <v>770</v>
      </c>
      <c r="J67" s="70">
        <f t="shared" ref="J67:J68" si="49">+E67*D67</f>
        <v>0</v>
      </c>
      <c r="K67" s="70">
        <f t="shared" ref="K67:K68" si="50">+F67*D67</f>
        <v>0</v>
      </c>
      <c r="L67" s="70">
        <f t="shared" ref="L67:L68" si="51">+G67*D67</f>
        <v>0</v>
      </c>
      <c r="M67" s="70">
        <f t="shared" ref="M67:M68" si="52">+H67*D67</f>
        <v>770</v>
      </c>
      <c r="N67" s="78">
        <f t="shared" si="5"/>
        <v>770</v>
      </c>
      <c r="O67" s="56"/>
      <c r="P67" s="125"/>
      <c r="Q67" s="126"/>
      <c r="R67" s="127"/>
    </row>
    <row r="68" spans="1:18" s="57" customFormat="1" ht="60" x14ac:dyDescent="0.25">
      <c r="A68" s="85" t="s">
        <v>184</v>
      </c>
      <c r="B68" s="89" t="s">
        <v>106</v>
      </c>
      <c r="C68" s="76" t="s">
        <v>103</v>
      </c>
      <c r="D68" s="74">
        <v>1</v>
      </c>
      <c r="E68" s="75">
        <v>0</v>
      </c>
      <c r="F68" s="75">
        <v>0</v>
      </c>
      <c r="G68" s="75">
        <v>0</v>
      </c>
      <c r="H68" s="75">
        <v>370</v>
      </c>
      <c r="I68" s="75">
        <f t="shared" si="48"/>
        <v>370</v>
      </c>
      <c r="J68" s="75">
        <f t="shared" si="49"/>
        <v>0</v>
      </c>
      <c r="K68" s="75">
        <f t="shared" si="50"/>
        <v>0</v>
      </c>
      <c r="L68" s="75">
        <f t="shared" si="51"/>
        <v>0</v>
      </c>
      <c r="M68" s="75">
        <f t="shared" si="52"/>
        <v>370</v>
      </c>
      <c r="N68" s="86">
        <f t="shared" si="5"/>
        <v>370</v>
      </c>
      <c r="O68" s="56"/>
      <c r="P68" s="199"/>
      <c r="Q68" s="141"/>
      <c r="R68" s="129"/>
    </row>
    <row r="69" spans="1:18" s="57" customFormat="1" ht="45" x14ac:dyDescent="0.25">
      <c r="A69" s="85" t="s">
        <v>185</v>
      </c>
      <c r="B69" s="436" t="s">
        <v>136</v>
      </c>
      <c r="C69" s="76" t="s">
        <v>103</v>
      </c>
      <c r="D69" s="74">
        <v>1</v>
      </c>
      <c r="E69" s="75">
        <v>0</v>
      </c>
      <c r="F69" s="75">
        <v>0</v>
      </c>
      <c r="G69" s="75">
        <v>0</v>
      </c>
      <c r="H69" s="75">
        <v>225.5</v>
      </c>
      <c r="I69" s="75">
        <f t="shared" ref="I69:I71" si="53">+E69+F69+G69+H69</f>
        <v>225.5</v>
      </c>
      <c r="J69" s="75">
        <f t="shared" ref="J69:J71" si="54">+E69*D69</f>
        <v>0</v>
      </c>
      <c r="K69" s="75">
        <f t="shared" ref="K69:K71" si="55">+F69*D69</f>
        <v>0</v>
      </c>
      <c r="L69" s="75">
        <f t="shared" ref="L69:L71" si="56">+G69*D69</f>
        <v>0</v>
      </c>
      <c r="M69" s="75">
        <f t="shared" ref="M69:M71" si="57">+H69*D69</f>
        <v>225.5</v>
      </c>
      <c r="N69" s="86">
        <f t="shared" ref="N69:N71" si="58">+J69+K69+L69+M69</f>
        <v>225.5</v>
      </c>
      <c r="O69" s="56"/>
      <c r="P69" s="199"/>
      <c r="Q69" s="141"/>
      <c r="R69" s="129"/>
    </row>
    <row r="70" spans="1:18" s="57" customFormat="1" ht="45" x14ac:dyDescent="0.25">
      <c r="A70" s="85" t="s">
        <v>186</v>
      </c>
      <c r="B70" s="89" t="s">
        <v>105</v>
      </c>
      <c r="C70" s="76" t="s">
        <v>103</v>
      </c>
      <c r="D70" s="74">
        <v>1</v>
      </c>
      <c r="E70" s="75">
        <v>0</v>
      </c>
      <c r="F70" s="75">
        <v>0</v>
      </c>
      <c r="G70" s="75">
        <v>0</v>
      </c>
      <c r="H70" s="75">
        <v>315</v>
      </c>
      <c r="I70" s="75">
        <f t="shared" si="53"/>
        <v>315</v>
      </c>
      <c r="J70" s="75">
        <f t="shared" si="54"/>
        <v>0</v>
      </c>
      <c r="K70" s="75">
        <f t="shared" si="55"/>
        <v>0</v>
      </c>
      <c r="L70" s="75">
        <f t="shared" si="56"/>
        <v>0</v>
      </c>
      <c r="M70" s="75">
        <f t="shared" si="57"/>
        <v>315</v>
      </c>
      <c r="N70" s="86">
        <f t="shared" si="58"/>
        <v>315</v>
      </c>
      <c r="O70" s="56"/>
      <c r="P70" s="199"/>
      <c r="Q70" s="141"/>
      <c r="R70" s="129"/>
    </row>
    <row r="71" spans="1:18" s="57" customFormat="1" ht="45.75" thickBot="1" x14ac:dyDescent="0.3">
      <c r="A71" s="107" t="s">
        <v>249</v>
      </c>
      <c r="B71" s="102" t="s">
        <v>250</v>
      </c>
      <c r="C71" s="103" t="s">
        <v>103</v>
      </c>
      <c r="D71" s="104">
        <v>1</v>
      </c>
      <c r="E71" s="106">
        <v>0</v>
      </c>
      <c r="F71" s="106">
        <v>0</v>
      </c>
      <c r="G71" s="106">
        <v>0</v>
      </c>
      <c r="H71" s="106">
        <v>115</v>
      </c>
      <c r="I71" s="106">
        <f t="shared" si="53"/>
        <v>115</v>
      </c>
      <c r="J71" s="106">
        <f t="shared" si="54"/>
        <v>0</v>
      </c>
      <c r="K71" s="106">
        <f t="shared" si="55"/>
        <v>0</v>
      </c>
      <c r="L71" s="106">
        <f t="shared" si="56"/>
        <v>0</v>
      </c>
      <c r="M71" s="106">
        <f t="shared" si="57"/>
        <v>115</v>
      </c>
      <c r="N71" s="108">
        <f t="shared" si="58"/>
        <v>115</v>
      </c>
      <c r="O71" s="56"/>
      <c r="P71" s="200"/>
      <c r="Q71" s="198"/>
      <c r="R71" s="132"/>
    </row>
    <row r="72" spans="1:18" ht="15.75" thickBot="1" x14ac:dyDescent="0.3">
      <c r="A72" s="5" t="s">
        <v>187</v>
      </c>
      <c r="B72" s="354" t="s">
        <v>107</v>
      </c>
      <c r="C72" s="346"/>
      <c r="D72" s="346"/>
      <c r="E72" s="346"/>
      <c r="F72" s="346"/>
      <c r="G72" s="346"/>
      <c r="H72" s="346"/>
      <c r="I72" s="346"/>
      <c r="J72" s="346"/>
      <c r="K72" s="346"/>
      <c r="L72" s="346"/>
      <c r="M72" s="346"/>
      <c r="N72" s="346">
        <f>SUM(N73:N74)</f>
        <v>700</v>
      </c>
      <c r="O72" s="346" t="e">
        <f>+N72/#REF!</f>
        <v>#REF!</v>
      </c>
      <c r="P72" s="349"/>
      <c r="Q72" s="349"/>
      <c r="R72" s="437"/>
    </row>
    <row r="73" spans="1:18" s="57" customFormat="1" x14ac:dyDescent="0.25">
      <c r="A73" s="77" t="s">
        <v>188</v>
      </c>
      <c r="B73" s="90" t="s">
        <v>108</v>
      </c>
      <c r="C73" s="67" t="s">
        <v>54</v>
      </c>
      <c r="D73" s="69">
        <v>1</v>
      </c>
      <c r="E73" s="70">
        <v>190</v>
      </c>
      <c r="F73" s="70">
        <v>275</v>
      </c>
      <c r="G73" s="70">
        <v>0</v>
      </c>
      <c r="H73" s="70">
        <v>0</v>
      </c>
      <c r="I73" s="70">
        <f>+E73+F73+G73+H73</f>
        <v>465</v>
      </c>
      <c r="J73" s="70">
        <f>+E73*D73</f>
        <v>190</v>
      </c>
      <c r="K73" s="70">
        <f>+F73*D73</f>
        <v>275</v>
      </c>
      <c r="L73" s="70">
        <f>+G73*D73</f>
        <v>0</v>
      </c>
      <c r="M73" s="70">
        <f>+H73*D73</f>
        <v>0</v>
      </c>
      <c r="N73" s="78">
        <f t="shared" si="5"/>
        <v>465</v>
      </c>
      <c r="O73" s="56"/>
      <c r="P73" s="125"/>
      <c r="Q73" s="126"/>
      <c r="R73" s="127"/>
    </row>
    <row r="74" spans="1:18" s="57" customFormat="1" ht="15.75" thickBot="1" x14ac:dyDescent="0.3">
      <c r="A74" s="79" t="s">
        <v>189</v>
      </c>
      <c r="B74" s="99" t="s">
        <v>109</v>
      </c>
      <c r="C74" s="81" t="s">
        <v>15</v>
      </c>
      <c r="D74" s="82">
        <v>1</v>
      </c>
      <c r="E74" s="83">
        <v>30</v>
      </c>
      <c r="F74" s="83">
        <v>205</v>
      </c>
      <c r="G74" s="83">
        <v>0</v>
      </c>
      <c r="H74" s="83">
        <v>0</v>
      </c>
      <c r="I74" s="83">
        <f>+E74+F74+G74+H74</f>
        <v>235</v>
      </c>
      <c r="J74" s="83">
        <f>+E74*D74</f>
        <v>30</v>
      </c>
      <c r="K74" s="83">
        <f>+F74*D74</f>
        <v>205</v>
      </c>
      <c r="L74" s="83">
        <f>+G74*D74</f>
        <v>0</v>
      </c>
      <c r="M74" s="83">
        <f>+H74*D74</f>
        <v>0</v>
      </c>
      <c r="N74" s="84">
        <f t="shared" si="5"/>
        <v>235</v>
      </c>
      <c r="O74" s="56"/>
      <c r="P74" s="200"/>
      <c r="Q74" s="198"/>
      <c r="R74" s="132"/>
    </row>
    <row r="75" spans="1:18" ht="15.75" thickBot="1" x14ac:dyDescent="0.3">
      <c r="A75" s="5" t="s">
        <v>190</v>
      </c>
      <c r="B75" s="354" t="s">
        <v>242</v>
      </c>
      <c r="C75" s="346"/>
      <c r="D75" s="346"/>
      <c r="E75" s="346"/>
      <c r="F75" s="346"/>
      <c r="G75" s="346"/>
      <c r="H75" s="346"/>
      <c r="I75" s="346"/>
      <c r="J75" s="346"/>
      <c r="K75" s="346"/>
      <c r="L75" s="346"/>
      <c r="M75" s="346"/>
      <c r="N75" s="346">
        <f>SUM(N76)</f>
        <v>13.141499999999999</v>
      </c>
      <c r="O75" s="346" t="e">
        <f>+N75/#REF!</f>
        <v>#REF!</v>
      </c>
      <c r="P75" s="349"/>
      <c r="Q75" s="349"/>
      <c r="R75" s="437"/>
    </row>
    <row r="76" spans="1:18" s="57" customFormat="1" ht="18" thickBot="1" x14ac:dyDescent="0.3">
      <c r="A76" s="92" t="s">
        <v>191</v>
      </c>
      <c r="B76" s="111" t="s">
        <v>243</v>
      </c>
      <c r="C76" s="94" t="s">
        <v>13</v>
      </c>
      <c r="D76" s="95">
        <v>87.61</v>
      </c>
      <c r="E76" s="96">
        <v>0.15</v>
      </c>
      <c r="F76" s="96">
        <v>0</v>
      </c>
      <c r="G76" s="96">
        <v>0</v>
      </c>
      <c r="H76" s="96">
        <v>0</v>
      </c>
      <c r="I76" s="96">
        <f>+E76+F76+G76+H76</f>
        <v>0.15</v>
      </c>
      <c r="J76" s="96">
        <f>+E76*D76</f>
        <v>13.141499999999999</v>
      </c>
      <c r="K76" s="96">
        <f>+F76*D76</f>
        <v>0</v>
      </c>
      <c r="L76" s="96">
        <f>+G76*D76</f>
        <v>0</v>
      </c>
      <c r="M76" s="96">
        <f>+H76*D76</f>
        <v>0</v>
      </c>
      <c r="N76" s="97">
        <f t="shared" si="5"/>
        <v>13.141499999999999</v>
      </c>
      <c r="O76" s="56"/>
      <c r="P76" s="169"/>
      <c r="Q76" s="163"/>
      <c r="R76" s="164"/>
    </row>
    <row r="77" spans="1:18" x14ac:dyDescent="0.25">
      <c r="C77" s="7"/>
      <c r="D77" s="8"/>
      <c r="E77" s="10"/>
      <c r="F77" s="10"/>
      <c r="G77" s="10"/>
      <c r="H77" s="10"/>
      <c r="I77" s="9"/>
      <c r="J77" s="9"/>
      <c r="K77" s="9"/>
      <c r="L77" s="9"/>
      <c r="M77" s="9"/>
      <c r="N77" s="9"/>
    </row>
    <row r="78" spans="1:18" s="55" customFormat="1" x14ac:dyDescent="0.25">
      <c r="A78"/>
      <c r="B78"/>
      <c r="C78" s="7"/>
      <c r="D78" s="8"/>
      <c r="E78" s="10"/>
      <c r="F78" s="10"/>
      <c r="G78" s="10"/>
      <c r="H78" s="10"/>
      <c r="I78" s="9"/>
      <c r="J78" s="9"/>
      <c r="K78" s="9"/>
      <c r="L78" s="9"/>
      <c r="M78" s="9"/>
      <c r="N78" s="9"/>
      <c r="P78"/>
    </row>
    <row r="79" spans="1:18" s="55" customFormat="1" hidden="1" x14ac:dyDescent="0.25">
      <c r="A79"/>
      <c r="B79"/>
      <c r="C79" s="7"/>
      <c r="D79" s="8"/>
      <c r="E79" s="10"/>
      <c r="F79" s="10"/>
      <c r="G79" s="10"/>
      <c r="H79" s="10"/>
      <c r="I79" s="9"/>
      <c r="J79" s="9"/>
      <c r="K79" s="9"/>
      <c r="L79" s="9"/>
      <c r="M79" s="9"/>
      <c r="N79" s="9"/>
      <c r="P79"/>
    </row>
    <row r="80" spans="1:18" s="55" customFormat="1" hidden="1" x14ac:dyDescent="0.25">
      <c r="A80"/>
      <c r="B80"/>
      <c r="C80" s="7"/>
      <c r="D80" s="8"/>
      <c r="E80" s="10"/>
      <c r="F80" s="10"/>
      <c r="G80" s="10"/>
      <c r="H80" s="10"/>
      <c r="I80" s="9"/>
      <c r="J80" s="9"/>
      <c r="K80" s="9"/>
      <c r="L80" s="9"/>
      <c r="M80" s="9"/>
      <c r="N80" s="9"/>
      <c r="P80"/>
    </row>
    <row r="81" spans="1:16" s="55" customFormat="1" hidden="1" x14ac:dyDescent="0.25">
      <c r="A81"/>
      <c r="B81"/>
      <c r="C81" s="7"/>
      <c r="D81" s="8"/>
      <c r="E81" s="10"/>
      <c r="F81" s="10"/>
      <c r="G81" s="10"/>
      <c r="H81" s="10"/>
      <c r="I81" s="9"/>
      <c r="J81" s="9">
        <f>+J27+J28+J30+J31+J32+J33+J35+J37+J38+J39+J40+J42+J43+J44+J45+J46+J47+J48+J49+J50+J52+J53+J54+J55+J56+J58+J60+J61+J62+J63+I69+J76</f>
        <v>3742.0915000000005</v>
      </c>
      <c r="K81" s="9"/>
      <c r="L81" s="9"/>
      <c r="M81" s="9"/>
      <c r="N81" s="9"/>
      <c r="P81"/>
    </row>
    <row r="82" spans="1:16" s="55" customFormat="1" hidden="1" x14ac:dyDescent="0.25">
      <c r="A82"/>
      <c r="B82"/>
      <c r="C82" s="7"/>
      <c r="D82" s="8"/>
      <c r="E82" s="10"/>
      <c r="F82" s="10"/>
      <c r="G82" s="10"/>
      <c r="H82" s="10"/>
      <c r="I82" s="9">
        <f>0.9*J82</f>
        <v>1878.89625</v>
      </c>
      <c r="J82" s="9">
        <f>+J27+J30+J31+J35+J37+J38+J42+J43+J46+J47+J52+J53+J61+J62+I69</f>
        <v>2087.6624999999999</v>
      </c>
      <c r="K82" s="9"/>
      <c r="L82" s="9"/>
      <c r="M82" s="9"/>
      <c r="N82" s="9"/>
      <c r="P82"/>
    </row>
    <row r="83" spans="1:16" s="55" customFormat="1" hidden="1" x14ac:dyDescent="0.25">
      <c r="A83"/>
      <c r="B83"/>
      <c r="C83" s="7"/>
      <c r="D83" s="8"/>
      <c r="E83" s="10"/>
      <c r="F83" s="10"/>
      <c r="G83" s="10"/>
      <c r="H83" s="10"/>
      <c r="I83" s="9"/>
      <c r="J83" s="65">
        <f>+J81+I82</f>
        <v>5620.9877500000002</v>
      </c>
      <c r="K83" s="9"/>
      <c r="L83" s="9"/>
      <c r="M83" s="9"/>
      <c r="N83" s="9"/>
      <c r="P83"/>
    </row>
    <row r="84" spans="1:16" s="55" customFormat="1" hidden="1" x14ac:dyDescent="0.25">
      <c r="A84"/>
      <c r="B84"/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9"/>
      <c r="P84"/>
    </row>
    <row r="85" spans="1:16" s="55" customFormat="1" hidden="1" x14ac:dyDescent="0.25">
      <c r="A85"/>
      <c r="B85"/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9"/>
      <c r="P85"/>
    </row>
    <row r="86" spans="1:16" s="55" customFormat="1" x14ac:dyDescent="0.25">
      <c r="A86"/>
      <c r="B86"/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9"/>
      <c r="P86"/>
    </row>
    <row r="87" spans="1:16" s="55" customFormat="1" x14ac:dyDescent="0.25">
      <c r="A87"/>
      <c r="B87"/>
      <c r="C87" s="7"/>
      <c r="D87" s="8"/>
      <c r="E87" s="10"/>
      <c r="F87" s="10"/>
      <c r="G87" s="10"/>
      <c r="H87" s="10"/>
      <c r="I87" s="9"/>
      <c r="J87" s="9"/>
      <c r="K87" s="9"/>
      <c r="L87" s="9"/>
      <c r="M87" s="9"/>
      <c r="N87" s="9"/>
      <c r="P87"/>
    </row>
    <row r="88" spans="1:16" s="55" customFormat="1" x14ac:dyDescent="0.25">
      <c r="A88"/>
      <c r="B88"/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  <c r="P88"/>
    </row>
    <row r="89" spans="1:16" s="55" customFormat="1" x14ac:dyDescent="0.25">
      <c r="A89"/>
      <c r="B89"/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  <c r="P89"/>
    </row>
  </sheetData>
  <mergeCells count="26">
    <mergeCell ref="B59:R59"/>
    <mergeCell ref="B66:R66"/>
    <mergeCell ref="B72:R72"/>
    <mergeCell ref="B75:R75"/>
    <mergeCell ref="A19:R19"/>
    <mergeCell ref="B26:R26"/>
    <mergeCell ref="B29:R29"/>
    <mergeCell ref="B36:R36"/>
    <mergeCell ref="B41:R41"/>
    <mergeCell ref="P22:R22"/>
    <mergeCell ref="P23:P24"/>
    <mergeCell ref="Q23:Q24"/>
    <mergeCell ref="R23:R24"/>
    <mergeCell ref="P25:R25"/>
    <mergeCell ref="A1:N1"/>
    <mergeCell ref="A2:N2"/>
    <mergeCell ref="A22:N22"/>
    <mergeCell ref="A23:A24"/>
    <mergeCell ref="B23:B24"/>
    <mergeCell ref="C23:C24"/>
    <mergeCell ref="D23:D24"/>
    <mergeCell ref="E23:I23"/>
    <mergeCell ref="J23:N23"/>
    <mergeCell ref="B51:R51"/>
    <mergeCell ref="B57:R57"/>
    <mergeCell ref="A25:N25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88"/>
  <sheetViews>
    <sheetView showGridLines="0" topLeftCell="A10" zoomScale="90" zoomScaleNormal="90" workbookViewId="0">
      <selection activeCell="P21" sqref="P21:R24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11.42578125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11.85546875" style="55" hidden="1" customWidth="1"/>
    <col min="16" max="16" width="43.2851562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237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392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0" spans="1:18" ht="15.75" thickBot="1" x14ac:dyDescent="0.3"/>
    <row r="21" spans="1:18" ht="16.5" thickBot="1" x14ac:dyDescent="0.3">
      <c r="A21" s="311" t="s">
        <v>1</v>
      </c>
      <c r="B21" s="312"/>
      <c r="C21" s="312"/>
      <c r="D21" s="312"/>
      <c r="E21" s="312"/>
      <c r="F21" s="312"/>
      <c r="G21" s="312"/>
      <c r="H21" s="312"/>
      <c r="I21" s="312"/>
      <c r="J21" s="312"/>
      <c r="K21" s="312"/>
      <c r="L21" s="312"/>
      <c r="M21" s="312"/>
      <c r="N21" s="313"/>
      <c r="P21" s="328" t="s">
        <v>280</v>
      </c>
      <c r="Q21" s="329"/>
      <c r="R21" s="330"/>
    </row>
    <row r="22" spans="1:18" x14ac:dyDescent="0.25">
      <c r="A22" s="314" t="s">
        <v>14</v>
      </c>
      <c r="B22" s="316" t="s">
        <v>2</v>
      </c>
      <c r="C22" s="316" t="s">
        <v>3</v>
      </c>
      <c r="D22" s="318" t="s">
        <v>4</v>
      </c>
      <c r="E22" s="320" t="s">
        <v>5</v>
      </c>
      <c r="F22" s="321"/>
      <c r="G22" s="321"/>
      <c r="H22" s="321"/>
      <c r="I22" s="321"/>
      <c r="J22" s="314" t="s">
        <v>6</v>
      </c>
      <c r="K22" s="316"/>
      <c r="L22" s="316"/>
      <c r="M22" s="316"/>
      <c r="N22" s="322"/>
      <c r="P22" s="334" t="s">
        <v>285</v>
      </c>
      <c r="Q22" s="316" t="s">
        <v>3</v>
      </c>
      <c r="R22" s="322" t="s">
        <v>4</v>
      </c>
    </row>
    <row r="23" spans="1:18" ht="26.25" thickBot="1" x14ac:dyDescent="0.3">
      <c r="A23" s="315"/>
      <c r="B23" s="317"/>
      <c r="C23" s="317"/>
      <c r="D23" s="319"/>
      <c r="E23" s="1" t="s">
        <v>7</v>
      </c>
      <c r="F23" s="2" t="s">
        <v>8</v>
      </c>
      <c r="G23" s="2" t="s">
        <v>9</v>
      </c>
      <c r="H23" s="2" t="s">
        <v>10</v>
      </c>
      <c r="I23" s="3" t="s">
        <v>11</v>
      </c>
      <c r="J23" s="1" t="s">
        <v>7</v>
      </c>
      <c r="K23" s="2" t="s">
        <v>8</v>
      </c>
      <c r="L23" s="2" t="s">
        <v>9</v>
      </c>
      <c r="M23" s="2" t="s">
        <v>10</v>
      </c>
      <c r="N23" s="4" t="s">
        <v>12</v>
      </c>
      <c r="P23" s="335"/>
      <c r="Q23" s="317"/>
      <c r="R23" s="336"/>
    </row>
    <row r="24" spans="1:18" ht="8.25" customHeight="1" thickBot="1" x14ac:dyDescent="0.3">
      <c r="A24" s="325"/>
      <c r="B24" s="326"/>
      <c r="C24" s="326"/>
      <c r="D24" s="326"/>
      <c r="E24" s="326"/>
      <c r="F24" s="326"/>
      <c r="G24" s="326"/>
      <c r="H24" s="326"/>
      <c r="I24" s="326"/>
      <c r="J24" s="326"/>
      <c r="K24" s="326"/>
      <c r="L24" s="326"/>
      <c r="M24" s="326"/>
      <c r="N24" s="327"/>
      <c r="P24" s="331"/>
      <c r="Q24" s="332"/>
      <c r="R24" s="333"/>
    </row>
    <row r="25" spans="1:18" ht="15.75" thickBot="1" x14ac:dyDescent="0.3">
      <c r="A25" s="5" t="s">
        <v>143</v>
      </c>
      <c r="B25" s="354" t="s">
        <v>16</v>
      </c>
      <c r="C25" s="346"/>
      <c r="D25" s="346"/>
      <c r="E25" s="346"/>
      <c r="F25" s="346"/>
      <c r="G25" s="346"/>
      <c r="H25" s="346"/>
      <c r="I25" s="346"/>
      <c r="J25" s="346"/>
      <c r="K25" s="346"/>
      <c r="L25" s="346"/>
      <c r="M25" s="346"/>
      <c r="N25" s="346"/>
      <c r="O25" s="346"/>
      <c r="P25" s="345"/>
      <c r="Q25" s="345"/>
      <c r="R25" s="350"/>
    </row>
    <row r="26" spans="1:18" s="57" customFormat="1" ht="30" x14ac:dyDescent="0.25">
      <c r="A26" s="133" t="s">
        <v>144</v>
      </c>
      <c r="B26" s="109" t="s">
        <v>110</v>
      </c>
      <c r="C26" s="427" t="s">
        <v>18</v>
      </c>
      <c r="D26" s="135">
        <f>+Wood!Q69</f>
        <v>183.75</v>
      </c>
      <c r="E26" s="106">
        <v>0.5</v>
      </c>
      <c r="F26" s="106">
        <v>1.9</v>
      </c>
      <c r="G26" s="106">
        <v>0</v>
      </c>
      <c r="H26" s="106">
        <v>0</v>
      </c>
      <c r="I26" s="106">
        <f t="shared" ref="I26:I27" si="0">+E26+F26+G26+H26</f>
        <v>2.4</v>
      </c>
      <c r="J26" s="106">
        <f t="shared" ref="J26:J27" si="1">+E26*D26</f>
        <v>91.875</v>
      </c>
      <c r="K26" s="106">
        <f t="shared" ref="K26:K27" si="2">+F26*D26</f>
        <v>349.125</v>
      </c>
      <c r="L26" s="106">
        <f t="shared" ref="L26:L27" si="3">+G26*D26</f>
        <v>0</v>
      </c>
      <c r="M26" s="106">
        <f t="shared" ref="M26:M27" si="4">+H26*D26</f>
        <v>0</v>
      </c>
      <c r="N26" s="108">
        <f t="shared" ref="N26:N75" si="5">+J26+K26+L26+M26</f>
        <v>441</v>
      </c>
      <c r="O26" s="56"/>
      <c r="P26" s="125"/>
      <c r="Q26" s="126"/>
      <c r="R26" s="127"/>
    </row>
    <row r="27" spans="1:18" s="57" customFormat="1" ht="30.75" thickBot="1" x14ac:dyDescent="0.3">
      <c r="A27" s="79" t="s">
        <v>145</v>
      </c>
      <c r="B27" s="80" t="s">
        <v>111</v>
      </c>
      <c r="C27" s="81" t="s">
        <v>18</v>
      </c>
      <c r="D27" s="82">
        <f>+D26</f>
        <v>183.75</v>
      </c>
      <c r="E27" s="83">
        <v>0.2</v>
      </c>
      <c r="F27" s="83">
        <v>0.1</v>
      </c>
      <c r="G27" s="83">
        <v>0</v>
      </c>
      <c r="H27" s="83">
        <v>0</v>
      </c>
      <c r="I27" s="83">
        <f t="shared" si="0"/>
        <v>0.30000000000000004</v>
      </c>
      <c r="J27" s="83">
        <f t="shared" si="1"/>
        <v>36.75</v>
      </c>
      <c r="K27" s="83">
        <f t="shared" si="2"/>
        <v>18.375</v>
      </c>
      <c r="L27" s="83">
        <f t="shared" si="3"/>
        <v>0</v>
      </c>
      <c r="M27" s="83">
        <f t="shared" si="4"/>
        <v>0</v>
      </c>
      <c r="N27" s="84">
        <f t="shared" si="5"/>
        <v>55.125</v>
      </c>
      <c r="O27" s="56"/>
      <c r="P27" s="200"/>
      <c r="Q27" s="198"/>
      <c r="R27" s="132"/>
    </row>
    <row r="28" spans="1:18" ht="15.75" thickBot="1" x14ac:dyDescent="0.3">
      <c r="A28" s="5" t="s">
        <v>146</v>
      </c>
      <c r="B28" s="354" t="s">
        <v>38</v>
      </c>
      <c r="C28" s="346"/>
      <c r="D28" s="346"/>
      <c r="E28" s="346"/>
      <c r="F28" s="346"/>
      <c r="G28" s="346"/>
      <c r="H28" s="346"/>
      <c r="I28" s="346"/>
      <c r="J28" s="346"/>
      <c r="K28" s="346"/>
      <c r="L28" s="346"/>
      <c r="M28" s="346"/>
      <c r="N28" s="346">
        <f>SUM(N29:N34)</f>
        <v>3134.8899999999994</v>
      </c>
      <c r="O28" s="346" t="e">
        <f>+N28/#REF!</f>
        <v>#REF!</v>
      </c>
      <c r="P28" s="349"/>
      <c r="Q28" s="349"/>
      <c r="R28" s="437"/>
    </row>
    <row r="29" spans="1:18" s="57" customFormat="1" ht="45" x14ac:dyDescent="0.25">
      <c r="A29" s="77" t="s">
        <v>147</v>
      </c>
      <c r="B29" s="68" t="s">
        <v>265</v>
      </c>
      <c r="C29" s="71" t="s">
        <v>18</v>
      </c>
      <c r="D29" s="69">
        <f>+Wood!Q70</f>
        <v>546</v>
      </c>
      <c r="E29" s="70">
        <v>0.5</v>
      </c>
      <c r="F29" s="70">
        <v>1.9</v>
      </c>
      <c r="G29" s="70">
        <v>0</v>
      </c>
      <c r="H29" s="70">
        <v>0</v>
      </c>
      <c r="I29" s="70">
        <f t="shared" ref="I29:I34" si="6">+E29+F29+G29+H29</f>
        <v>2.4</v>
      </c>
      <c r="J29" s="70">
        <f t="shared" ref="J29:J34" si="7">+E29*D29</f>
        <v>273</v>
      </c>
      <c r="K29" s="70">
        <f t="shared" ref="K29:K34" si="8">+F29*D29</f>
        <v>1037.3999999999999</v>
      </c>
      <c r="L29" s="70">
        <f t="shared" ref="L29:L34" si="9">+G29*D29</f>
        <v>0</v>
      </c>
      <c r="M29" s="70">
        <f t="shared" ref="M29:M34" si="10">+H29*D29</f>
        <v>0</v>
      </c>
      <c r="N29" s="78">
        <f t="shared" si="5"/>
        <v>1310.3999999999999</v>
      </c>
      <c r="O29" s="56"/>
      <c r="P29" s="125"/>
      <c r="Q29" s="126"/>
      <c r="R29" s="127"/>
    </row>
    <row r="30" spans="1:18" s="57" customFormat="1" ht="45" x14ac:dyDescent="0.25">
      <c r="A30" s="85" t="s">
        <v>148</v>
      </c>
      <c r="B30" s="73" t="s">
        <v>266</v>
      </c>
      <c r="C30" s="72" t="s">
        <v>18</v>
      </c>
      <c r="D30" s="74">
        <f>+Wood!Q70</f>
        <v>546</v>
      </c>
      <c r="E30" s="75">
        <v>0.2</v>
      </c>
      <c r="F30" s="75">
        <v>0.1</v>
      </c>
      <c r="G30" s="75">
        <v>0</v>
      </c>
      <c r="H30" s="75">
        <v>0</v>
      </c>
      <c r="I30" s="75">
        <f t="shared" si="6"/>
        <v>0.30000000000000004</v>
      </c>
      <c r="J30" s="75">
        <f t="shared" si="7"/>
        <v>109.2</v>
      </c>
      <c r="K30" s="75">
        <f t="shared" si="8"/>
        <v>54.6</v>
      </c>
      <c r="L30" s="75">
        <f t="shared" si="9"/>
        <v>0</v>
      </c>
      <c r="M30" s="75">
        <f t="shared" si="10"/>
        <v>0</v>
      </c>
      <c r="N30" s="86">
        <f t="shared" si="5"/>
        <v>163.80000000000001</v>
      </c>
      <c r="O30" s="56"/>
      <c r="P30" s="199"/>
      <c r="Q30" s="141"/>
      <c r="R30" s="129"/>
    </row>
    <row r="31" spans="1:18" s="57" customFormat="1" x14ac:dyDescent="0.25">
      <c r="A31" s="85" t="s">
        <v>149</v>
      </c>
      <c r="B31" s="73" t="s">
        <v>55</v>
      </c>
      <c r="C31" s="72" t="s">
        <v>15</v>
      </c>
      <c r="D31" s="74">
        <v>1</v>
      </c>
      <c r="E31" s="75">
        <v>50</v>
      </c>
      <c r="F31" s="75">
        <v>130</v>
      </c>
      <c r="G31" s="75">
        <v>0</v>
      </c>
      <c r="H31" s="75">
        <v>0</v>
      </c>
      <c r="I31" s="75">
        <f t="shared" si="6"/>
        <v>180</v>
      </c>
      <c r="J31" s="75">
        <f t="shared" si="7"/>
        <v>50</v>
      </c>
      <c r="K31" s="75">
        <f t="shared" si="8"/>
        <v>130</v>
      </c>
      <c r="L31" s="75">
        <f t="shared" si="9"/>
        <v>0</v>
      </c>
      <c r="M31" s="75">
        <f t="shared" si="10"/>
        <v>0</v>
      </c>
      <c r="N31" s="86">
        <f t="shared" si="5"/>
        <v>180</v>
      </c>
      <c r="O31" s="56"/>
      <c r="P31" s="199"/>
      <c r="Q31" s="141"/>
      <c r="R31" s="129"/>
    </row>
    <row r="32" spans="1:18" s="57" customFormat="1" ht="30" x14ac:dyDescent="0.25">
      <c r="A32" s="85" t="s">
        <v>150</v>
      </c>
      <c r="B32" s="73" t="s">
        <v>267</v>
      </c>
      <c r="C32" s="76" t="s">
        <v>13</v>
      </c>
      <c r="D32" s="74">
        <v>19.78</v>
      </c>
      <c r="E32" s="75">
        <v>5.5</v>
      </c>
      <c r="F32" s="75">
        <v>27.5</v>
      </c>
      <c r="G32" s="75">
        <v>0</v>
      </c>
      <c r="H32" s="75">
        <v>0</v>
      </c>
      <c r="I32" s="75">
        <f t="shared" si="6"/>
        <v>33</v>
      </c>
      <c r="J32" s="75">
        <f t="shared" si="7"/>
        <v>108.79</v>
      </c>
      <c r="K32" s="75">
        <f t="shared" si="8"/>
        <v>543.95000000000005</v>
      </c>
      <c r="L32" s="75">
        <f t="shared" si="9"/>
        <v>0</v>
      </c>
      <c r="M32" s="75">
        <f t="shared" si="10"/>
        <v>0</v>
      </c>
      <c r="N32" s="86">
        <f t="shared" si="5"/>
        <v>652.74</v>
      </c>
      <c r="O32" s="56"/>
      <c r="P32" s="199"/>
      <c r="Q32" s="141"/>
      <c r="R32" s="129"/>
    </row>
    <row r="33" spans="1:18" s="57" customFormat="1" ht="17.25" x14ac:dyDescent="0.25">
      <c r="A33" s="85" t="s">
        <v>151</v>
      </c>
      <c r="B33" s="73" t="s">
        <v>268</v>
      </c>
      <c r="C33" s="76" t="s">
        <v>13</v>
      </c>
      <c r="D33" s="74">
        <v>19.78</v>
      </c>
      <c r="E33" s="75">
        <v>6</v>
      </c>
      <c r="F33" s="75">
        <v>19</v>
      </c>
      <c r="G33" s="75">
        <v>0</v>
      </c>
      <c r="H33" s="75">
        <v>0</v>
      </c>
      <c r="I33" s="75">
        <f t="shared" si="6"/>
        <v>25</v>
      </c>
      <c r="J33" s="75">
        <f t="shared" si="7"/>
        <v>118.68</v>
      </c>
      <c r="K33" s="75">
        <f t="shared" si="8"/>
        <v>375.82000000000005</v>
      </c>
      <c r="L33" s="75">
        <f t="shared" si="9"/>
        <v>0</v>
      </c>
      <c r="M33" s="75">
        <f t="shared" si="10"/>
        <v>0</v>
      </c>
      <c r="N33" s="86">
        <f t="shared" si="5"/>
        <v>494.50000000000006</v>
      </c>
      <c r="O33" s="56"/>
      <c r="P33" s="199"/>
      <c r="Q33" s="141"/>
      <c r="R33" s="129"/>
    </row>
    <row r="34" spans="1:18" s="57" customFormat="1" ht="30.75" thickBot="1" x14ac:dyDescent="0.3">
      <c r="A34" s="79" t="s">
        <v>152</v>
      </c>
      <c r="B34" s="73" t="s">
        <v>269</v>
      </c>
      <c r="C34" s="87" t="s">
        <v>13</v>
      </c>
      <c r="D34" s="82">
        <v>7.41</v>
      </c>
      <c r="E34" s="83">
        <v>15</v>
      </c>
      <c r="F34" s="83">
        <v>30</v>
      </c>
      <c r="G34" s="83">
        <v>0</v>
      </c>
      <c r="H34" s="83">
        <v>0</v>
      </c>
      <c r="I34" s="83">
        <f t="shared" si="6"/>
        <v>45</v>
      </c>
      <c r="J34" s="83">
        <f t="shared" si="7"/>
        <v>111.15</v>
      </c>
      <c r="K34" s="83">
        <f t="shared" si="8"/>
        <v>222.3</v>
      </c>
      <c r="L34" s="83">
        <f t="shared" si="9"/>
        <v>0</v>
      </c>
      <c r="M34" s="83">
        <f t="shared" si="10"/>
        <v>0</v>
      </c>
      <c r="N34" s="84">
        <f t="shared" si="5"/>
        <v>333.45000000000005</v>
      </c>
      <c r="O34" s="56"/>
      <c r="P34" s="200"/>
      <c r="Q34" s="198"/>
      <c r="R34" s="132"/>
    </row>
    <row r="35" spans="1:18" ht="15.75" thickBot="1" x14ac:dyDescent="0.3">
      <c r="A35" s="5" t="s">
        <v>153</v>
      </c>
      <c r="B35" s="354" t="s">
        <v>85</v>
      </c>
      <c r="C35" s="346"/>
      <c r="D35" s="346"/>
      <c r="E35" s="346"/>
      <c r="F35" s="346"/>
      <c r="G35" s="346"/>
      <c r="H35" s="346"/>
      <c r="I35" s="346"/>
      <c r="J35" s="346"/>
      <c r="K35" s="346"/>
      <c r="L35" s="346"/>
      <c r="M35" s="346"/>
      <c r="N35" s="346">
        <f>+SUM(N36:N39)</f>
        <v>1419.3</v>
      </c>
      <c r="O35" s="346" t="e">
        <f>+N35/#REF!</f>
        <v>#REF!</v>
      </c>
      <c r="P35" s="349"/>
      <c r="Q35" s="349"/>
      <c r="R35" s="437"/>
    </row>
    <row r="36" spans="1:18" s="57" customFormat="1" x14ac:dyDescent="0.25">
      <c r="A36" s="77" t="s">
        <v>154</v>
      </c>
      <c r="B36" s="68" t="s">
        <v>270</v>
      </c>
      <c r="C36" s="71" t="s">
        <v>18</v>
      </c>
      <c r="D36" s="69">
        <f>+Wood!Q83</f>
        <v>344.25</v>
      </c>
      <c r="E36" s="70">
        <v>0.5</v>
      </c>
      <c r="F36" s="70">
        <v>1.9</v>
      </c>
      <c r="G36" s="70">
        <v>0</v>
      </c>
      <c r="H36" s="70">
        <v>0</v>
      </c>
      <c r="I36" s="70">
        <f t="shared" ref="I36:I39" si="11">+E36+F36+G36+H36</f>
        <v>2.4</v>
      </c>
      <c r="J36" s="70">
        <f t="shared" ref="J36:J39" si="12">+E36*D36</f>
        <v>172.125</v>
      </c>
      <c r="K36" s="70">
        <f t="shared" ref="K36:K39" si="13">+F36*D36</f>
        <v>654.07499999999993</v>
      </c>
      <c r="L36" s="70">
        <f t="shared" ref="L36:L39" si="14">+G36*D36</f>
        <v>0</v>
      </c>
      <c r="M36" s="70">
        <f t="shared" ref="M36:M39" si="15">+H36*D36</f>
        <v>0</v>
      </c>
      <c r="N36" s="78">
        <f t="shared" si="5"/>
        <v>826.19999999999993</v>
      </c>
      <c r="O36" s="56"/>
      <c r="P36" s="125"/>
      <c r="Q36" s="126"/>
      <c r="R36" s="127"/>
    </row>
    <row r="37" spans="1:18" s="57" customFormat="1" x14ac:dyDescent="0.25">
      <c r="A37" s="85" t="s">
        <v>155</v>
      </c>
      <c r="B37" s="73" t="s">
        <v>70</v>
      </c>
      <c r="C37" s="76" t="s">
        <v>18</v>
      </c>
      <c r="D37" s="74">
        <f>+Wood!Q86+Wood!Q87</f>
        <v>114.75</v>
      </c>
      <c r="E37" s="75">
        <v>0.5</v>
      </c>
      <c r="F37" s="75">
        <v>1.9</v>
      </c>
      <c r="G37" s="75">
        <v>0</v>
      </c>
      <c r="H37" s="75">
        <v>0</v>
      </c>
      <c r="I37" s="75">
        <f t="shared" si="11"/>
        <v>2.4</v>
      </c>
      <c r="J37" s="75">
        <f t="shared" si="12"/>
        <v>57.375</v>
      </c>
      <c r="K37" s="75">
        <f t="shared" si="13"/>
        <v>218.02499999999998</v>
      </c>
      <c r="L37" s="75">
        <f t="shared" si="14"/>
        <v>0</v>
      </c>
      <c r="M37" s="75">
        <f t="shared" si="15"/>
        <v>0</v>
      </c>
      <c r="N37" s="86">
        <f t="shared" si="5"/>
        <v>275.39999999999998</v>
      </c>
      <c r="O37" s="56"/>
      <c r="P37" s="199"/>
      <c r="Q37" s="141"/>
      <c r="R37" s="129"/>
    </row>
    <row r="38" spans="1:18" s="57" customFormat="1" x14ac:dyDescent="0.25">
      <c r="A38" s="85" t="s">
        <v>156</v>
      </c>
      <c r="B38" s="73" t="s">
        <v>271</v>
      </c>
      <c r="C38" s="76" t="s">
        <v>18</v>
      </c>
      <c r="D38" s="74">
        <f>+D36+D37</f>
        <v>459</v>
      </c>
      <c r="E38" s="75">
        <v>0.2</v>
      </c>
      <c r="F38" s="75">
        <v>0.1</v>
      </c>
      <c r="G38" s="75">
        <v>0</v>
      </c>
      <c r="H38" s="75">
        <v>0</v>
      </c>
      <c r="I38" s="75">
        <f t="shared" si="11"/>
        <v>0.30000000000000004</v>
      </c>
      <c r="J38" s="75">
        <f t="shared" si="12"/>
        <v>91.800000000000011</v>
      </c>
      <c r="K38" s="75">
        <f t="shared" si="13"/>
        <v>45.900000000000006</v>
      </c>
      <c r="L38" s="75">
        <f t="shared" si="14"/>
        <v>0</v>
      </c>
      <c r="M38" s="75">
        <f t="shared" si="15"/>
        <v>0</v>
      </c>
      <c r="N38" s="86">
        <f t="shared" si="5"/>
        <v>137.70000000000002</v>
      </c>
      <c r="O38" s="56"/>
      <c r="P38" s="199"/>
      <c r="Q38" s="141"/>
      <c r="R38" s="129"/>
    </row>
    <row r="39" spans="1:18" s="57" customFormat="1" ht="15.75" thickBot="1" x14ac:dyDescent="0.3">
      <c r="A39" s="79" t="s">
        <v>157</v>
      </c>
      <c r="B39" s="80" t="s">
        <v>272</v>
      </c>
      <c r="C39" s="81" t="s">
        <v>15</v>
      </c>
      <c r="D39" s="82">
        <v>1</v>
      </c>
      <c r="E39" s="83">
        <v>50</v>
      </c>
      <c r="F39" s="83">
        <v>130</v>
      </c>
      <c r="G39" s="83">
        <v>0</v>
      </c>
      <c r="H39" s="83">
        <v>0</v>
      </c>
      <c r="I39" s="83">
        <f t="shared" si="11"/>
        <v>180</v>
      </c>
      <c r="J39" s="83">
        <f t="shared" si="12"/>
        <v>50</v>
      </c>
      <c r="K39" s="83">
        <f t="shared" si="13"/>
        <v>130</v>
      </c>
      <c r="L39" s="83">
        <f t="shared" si="14"/>
        <v>0</v>
      </c>
      <c r="M39" s="83">
        <f t="shared" si="15"/>
        <v>0</v>
      </c>
      <c r="N39" s="84">
        <f t="shared" si="5"/>
        <v>180</v>
      </c>
      <c r="O39" s="56"/>
      <c r="P39" s="200"/>
      <c r="Q39" s="198"/>
      <c r="R39" s="132"/>
    </row>
    <row r="40" spans="1:18" ht="15.75" thickBot="1" x14ac:dyDescent="0.3">
      <c r="A40" s="5" t="s">
        <v>158</v>
      </c>
      <c r="B40" s="354" t="s">
        <v>35</v>
      </c>
      <c r="C40" s="346"/>
      <c r="D40" s="346"/>
      <c r="E40" s="346"/>
      <c r="F40" s="346"/>
      <c r="G40" s="346"/>
      <c r="H40" s="346"/>
      <c r="I40" s="346"/>
      <c r="J40" s="346"/>
      <c r="K40" s="346"/>
      <c r="L40" s="346"/>
      <c r="M40" s="346"/>
      <c r="N40" s="346">
        <f>+SUM(N41:N49)</f>
        <v>5097.9442499999996</v>
      </c>
      <c r="O40" s="346" t="e">
        <f>+N40/#REF!</f>
        <v>#REF!</v>
      </c>
      <c r="P40" s="349"/>
      <c r="Q40" s="349"/>
      <c r="R40" s="437"/>
    </row>
    <row r="41" spans="1:18" s="57" customFormat="1" ht="60" x14ac:dyDescent="0.25">
      <c r="A41" s="77" t="s">
        <v>159</v>
      </c>
      <c r="B41" s="68" t="s">
        <v>273</v>
      </c>
      <c r="C41" s="71" t="s">
        <v>18</v>
      </c>
      <c r="D41" s="69">
        <f>+Wood!Q88</f>
        <v>622.5</v>
      </c>
      <c r="E41" s="70">
        <v>0.5</v>
      </c>
      <c r="F41" s="70">
        <v>1.9</v>
      </c>
      <c r="G41" s="70">
        <v>0</v>
      </c>
      <c r="H41" s="70">
        <v>0</v>
      </c>
      <c r="I41" s="70">
        <f t="shared" ref="I41:I49" si="16">+E41+F41+G41+H41</f>
        <v>2.4</v>
      </c>
      <c r="J41" s="70">
        <f t="shared" ref="J41:J49" si="17">+E41*D41</f>
        <v>311.25</v>
      </c>
      <c r="K41" s="70">
        <f t="shared" ref="K41:K49" si="18">+F41*D41</f>
        <v>1182.75</v>
      </c>
      <c r="L41" s="70">
        <f t="shared" ref="L41:L49" si="19">+G41*D41</f>
        <v>0</v>
      </c>
      <c r="M41" s="70">
        <f t="shared" ref="M41:M49" si="20">+H41*D41</f>
        <v>0</v>
      </c>
      <c r="N41" s="78">
        <f t="shared" si="5"/>
        <v>1494</v>
      </c>
      <c r="O41" s="56"/>
      <c r="P41" s="125"/>
      <c r="Q41" s="126"/>
      <c r="R41" s="127"/>
    </row>
    <row r="42" spans="1:18" s="57" customFormat="1" ht="60" x14ac:dyDescent="0.25">
      <c r="A42" s="85" t="s">
        <v>160</v>
      </c>
      <c r="B42" s="73" t="s">
        <v>274</v>
      </c>
      <c r="C42" s="76" t="s">
        <v>18</v>
      </c>
      <c r="D42" s="74">
        <f>+Wood!Q88</f>
        <v>622.5</v>
      </c>
      <c r="E42" s="75">
        <v>0.2</v>
      </c>
      <c r="F42" s="75">
        <v>0.1</v>
      </c>
      <c r="G42" s="75">
        <v>0</v>
      </c>
      <c r="H42" s="75">
        <v>0</v>
      </c>
      <c r="I42" s="75">
        <f t="shared" si="16"/>
        <v>0.30000000000000004</v>
      </c>
      <c r="J42" s="75">
        <f t="shared" si="17"/>
        <v>124.5</v>
      </c>
      <c r="K42" s="75">
        <f t="shared" si="18"/>
        <v>62.25</v>
      </c>
      <c r="L42" s="75">
        <f t="shared" si="19"/>
        <v>0</v>
      </c>
      <c r="M42" s="75">
        <f t="shared" si="20"/>
        <v>0</v>
      </c>
      <c r="N42" s="86">
        <f t="shared" si="5"/>
        <v>186.75</v>
      </c>
      <c r="O42" s="56"/>
      <c r="P42" s="199"/>
      <c r="Q42" s="141"/>
      <c r="R42" s="129"/>
    </row>
    <row r="43" spans="1:18" s="57" customFormat="1" x14ac:dyDescent="0.25">
      <c r="A43" s="85" t="s">
        <v>161</v>
      </c>
      <c r="B43" s="73" t="s">
        <v>68</v>
      </c>
      <c r="C43" s="76" t="s">
        <v>54</v>
      </c>
      <c r="D43" s="74">
        <v>1</v>
      </c>
      <c r="E43" s="75">
        <v>75</v>
      </c>
      <c r="F43" s="75">
        <v>95</v>
      </c>
      <c r="G43" s="75">
        <v>0</v>
      </c>
      <c r="H43" s="75">
        <v>0</v>
      </c>
      <c r="I43" s="75">
        <f t="shared" si="16"/>
        <v>170</v>
      </c>
      <c r="J43" s="75">
        <f t="shared" si="17"/>
        <v>75</v>
      </c>
      <c r="K43" s="75">
        <f t="shared" si="18"/>
        <v>95</v>
      </c>
      <c r="L43" s="75">
        <f t="shared" si="19"/>
        <v>0</v>
      </c>
      <c r="M43" s="75">
        <f t="shared" si="20"/>
        <v>0</v>
      </c>
      <c r="N43" s="86">
        <f t="shared" si="5"/>
        <v>170</v>
      </c>
      <c r="O43" s="56"/>
      <c r="P43" s="199"/>
      <c r="Q43" s="141"/>
      <c r="R43" s="129"/>
    </row>
    <row r="44" spans="1:18" s="57" customFormat="1" ht="45" x14ac:dyDescent="0.25">
      <c r="A44" s="85" t="s">
        <v>162</v>
      </c>
      <c r="B44" s="73" t="s">
        <v>112</v>
      </c>
      <c r="C44" s="76" t="s">
        <v>13</v>
      </c>
      <c r="D44" s="74">
        <v>40.43</v>
      </c>
      <c r="E44" s="75">
        <v>6</v>
      </c>
      <c r="F44" s="75">
        <v>19.350000000000001</v>
      </c>
      <c r="G44" s="75">
        <v>0</v>
      </c>
      <c r="H44" s="75">
        <v>0</v>
      </c>
      <c r="I44" s="75">
        <f t="shared" si="16"/>
        <v>25.35</v>
      </c>
      <c r="J44" s="75">
        <f t="shared" si="17"/>
        <v>242.57999999999998</v>
      </c>
      <c r="K44" s="75">
        <f t="shared" si="18"/>
        <v>782.32050000000004</v>
      </c>
      <c r="L44" s="75">
        <f t="shared" si="19"/>
        <v>0</v>
      </c>
      <c r="M44" s="75">
        <f t="shared" si="20"/>
        <v>0</v>
      </c>
      <c r="N44" s="86">
        <f t="shared" si="5"/>
        <v>1024.9005</v>
      </c>
      <c r="O44" s="56"/>
      <c r="P44" s="199"/>
      <c r="Q44" s="141"/>
      <c r="R44" s="129"/>
    </row>
    <row r="45" spans="1:18" s="57" customFormat="1" ht="30" x14ac:dyDescent="0.25">
      <c r="A45" s="85" t="s">
        <v>163</v>
      </c>
      <c r="B45" s="73" t="s">
        <v>83</v>
      </c>
      <c r="C45" s="76" t="s">
        <v>18</v>
      </c>
      <c r="D45" s="74">
        <f>+Wood!Q48</f>
        <v>110.25</v>
      </c>
      <c r="E45" s="75">
        <v>0.85</v>
      </c>
      <c r="F45" s="75">
        <v>2.0499999999999998</v>
      </c>
      <c r="G45" s="75">
        <v>0</v>
      </c>
      <c r="H45" s="75">
        <v>0</v>
      </c>
      <c r="I45" s="75">
        <f t="shared" si="16"/>
        <v>2.9</v>
      </c>
      <c r="J45" s="75">
        <f t="shared" si="17"/>
        <v>93.712499999999991</v>
      </c>
      <c r="K45" s="75">
        <f t="shared" si="18"/>
        <v>226.01249999999999</v>
      </c>
      <c r="L45" s="75">
        <f t="shared" si="19"/>
        <v>0</v>
      </c>
      <c r="M45" s="75">
        <f t="shared" si="20"/>
        <v>0</v>
      </c>
      <c r="N45" s="86">
        <f t="shared" si="5"/>
        <v>319.72499999999997</v>
      </c>
      <c r="O45" s="56"/>
      <c r="P45" s="199"/>
      <c r="Q45" s="141"/>
      <c r="R45" s="129"/>
    </row>
    <row r="46" spans="1:18" s="57" customFormat="1" ht="30" x14ac:dyDescent="0.25">
      <c r="A46" s="85" t="s">
        <v>164</v>
      </c>
      <c r="B46" s="73" t="s">
        <v>77</v>
      </c>
      <c r="C46" s="76" t="s">
        <v>18</v>
      </c>
      <c r="D46" s="74">
        <f>+Wood!Q45</f>
        <v>156.375</v>
      </c>
      <c r="E46" s="75">
        <v>0.8</v>
      </c>
      <c r="F46" s="75">
        <v>2.0499999999999998</v>
      </c>
      <c r="G46" s="75">
        <v>0</v>
      </c>
      <c r="H46" s="75">
        <v>0</v>
      </c>
      <c r="I46" s="75">
        <f t="shared" si="16"/>
        <v>2.8499999999999996</v>
      </c>
      <c r="J46" s="75">
        <f t="shared" si="17"/>
        <v>125.10000000000001</v>
      </c>
      <c r="K46" s="75">
        <f t="shared" si="18"/>
        <v>320.56874999999997</v>
      </c>
      <c r="L46" s="75">
        <f t="shared" si="19"/>
        <v>0</v>
      </c>
      <c r="M46" s="75">
        <f t="shared" si="20"/>
        <v>0</v>
      </c>
      <c r="N46" s="86">
        <f t="shared" si="5"/>
        <v>445.66874999999999</v>
      </c>
      <c r="O46" s="56"/>
      <c r="P46" s="199"/>
      <c r="Q46" s="141"/>
      <c r="R46" s="129"/>
    </row>
    <row r="47" spans="1:18" s="57" customFormat="1" ht="30" x14ac:dyDescent="0.25">
      <c r="A47" s="85" t="s">
        <v>165</v>
      </c>
      <c r="B47" s="116" t="s">
        <v>262</v>
      </c>
      <c r="C47" s="76" t="s">
        <v>13</v>
      </c>
      <c r="D47" s="74">
        <v>33.44</v>
      </c>
      <c r="E47" s="75">
        <v>7.5</v>
      </c>
      <c r="F47" s="75">
        <v>27.25</v>
      </c>
      <c r="G47" s="75">
        <v>0</v>
      </c>
      <c r="H47" s="75">
        <v>0</v>
      </c>
      <c r="I47" s="75">
        <f t="shared" si="16"/>
        <v>34.75</v>
      </c>
      <c r="J47" s="75">
        <f t="shared" si="17"/>
        <v>250.79999999999998</v>
      </c>
      <c r="K47" s="75">
        <f t="shared" si="18"/>
        <v>911.2399999999999</v>
      </c>
      <c r="L47" s="75">
        <f t="shared" si="19"/>
        <v>0</v>
      </c>
      <c r="M47" s="75">
        <f t="shared" si="20"/>
        <v>0</v>
      </c>
      <c r="N47" s="86">
        <f t="shared" si="5"/>
        <v>1162.04</v>
      </c>
      <c r="O47" s="110"/>
      <c r="P47" s="199"/>
      <c r="Q47" s="141"/>
      <c r="R47" s="129"/>
    </row>
    <row r="48" spans="1:18" s="57" customFormat="1" ht="45" x14ac:dyDescent="0.25">
      <c r="A48" s="85" t="s">
        <v>166</v>
      </c>
      <c r="B48" s="73" t="s">
        <v>86</v>
      </c>
      <c r="C48" s="76" t="s">
        <v>13</v>
      </c>
      <c r="D48" s="74">
        <v>3.1</v>
      </c>
      <c r="E48" s="75">
        <v>6.5</v>
      </c>
      <c r="F48" s="75">
        <v>18.5</v>
      </c>
      <c r="G48" s="75">
        <v>0</v>
      </c>
      <c r="H48" s="75">
        <v>0</v>
      </c>
      <c r="I48" s="75">
        <f t="shared" si="16"/>
        <v>25</v>
      </c>
      <c r="J48" s="75">
        <f t="shared" si="17"/>
        <v>20.150000000000002</v>
      </c>
      <c r="K48" s="75">
        <f t="shared" si="18"/>
        <v>57.35</v>
      </c>
      <c r="L48" s="75">
        <f t="shared" si="19"/>
        <v>0</v>
      </c>
      <c r="M48" s="75">
        <f t="shared" si="20"/>
        <v>0</v>
      </c>
      <c r="N48" s="86">
        <f t="shared" si="5"/>
        <v>77.5</v>
      </c>
      <c r="O48" s="117"/>
      <c r="P48" s="439"/>
      <c r="Q48" s="141"/>
      <c r="R48" s="129"/>
    </row>
    <row r="49" spans="1:18" s="57" customFormat="1" ht="30.75" thickBot="1" x14ac:dyDescent="0.3">
      <c r="A49" s="79" t="s">
        <v>167</v>
      </c>
      <c r="B49" s="91" t="s">
        <v>100</v>
      </c>
      <c r="C49" s="81" t="s">
        <v>101</v>
      </c>
      <c r="D49" s="82">
        <v>167.2</v>
      </c>
      <c r="E49" s="83">
        <v>0.55000000000000004</v>
      </c>
      <c r="F49" s="83">
        <v>0.75</v>
      </c>
      <c r="G49" s="83">
        <v>0</v>
      </c>
      <c r="H49" s="83">
        <v>0</v>
      </c>
      <c r="I49" s="83">
        <f t="shared" si="16"/>
        <v>1.3</v>
      </c>
      <c r="J49" s="83">
        <f t="shared" si="17"/>
        <v>91.960000000000008</v>
      </c>
      <c r="K49" s="83">
        <f t="shared" si="18"/>
        <v>125.39999999999999</v>
      </c>
      <c r="L49" s="83">
        <f t="shared" si="19"/>
        <v>0</v>
      </c>
      <c r="M49" s="83">
        <f t="shared" si="20"/>
        <v>0</v>
      </c>
      <c r="N49" s="84">
        <f t="shared" si="5"/>
        <v>217.36</v>
      </c>
      <c r="O49" s="117"/>
      <c r="P49" s="200"/>
      <c r="Q49" s="198"/>
      <c r="R49" s="132"/>
    </row>
    <row r="50" spans="1:18" ht="15.75" thickBot="1" x14ac:dyDescent="0.3">
      <c r="A50" s="5" t="s">
        <v>168</v>
      </c>
      <c r="B50" s="354" t="s">
        <v>36</v>
      </c>
      <c r="C50" s="346"/>
      <c r="D50" s="346"/>
      <c r="E50" s="346"/>
      <c r="F50" s="346"/>
      <c r="G50" s="346"/>
      <c r="H50" s="346"/>
      <c r="I50" s="346"/>
      <c r="J50" s="346"/>
      <c r="K50" s="346"/>
      <c r="L50" s="346"/>
      <c r="M50" s="346"/>
      <c r="N50" s="346">
        <f>+SUM(N51:N55)</f>
        <v>2580.6374999999998</v>
      </c>
      <c r="O50" s="346" t="e">
        <f>+N50/#REF!</f>
        <v>#REF!</v>
      </c>
      <c r="P50" s="349"/>
      <c r="Q50" s="349"/>
      <c r="R50" s="437"/>
    </row>
    <row r="51" spans="1:18" s="57" customFormat="1" ht="60" x14ac:dyDescent="0.25">
      <c r="A51" s="77" t="s">
        <v>169</v>
      </c>
      <c r="B51" s="68" t="s">
        <v>87</v>
      </c>
      <c r="C51" s="71" t="s">
        <v>18</v>
      </c>
      <c r="D51" s="69">
        <f>+Wood!Q122</f>
        <v>417.33333333333331</v>
      </c>
      <c r="E51" s="70">
        <v>0.5</v>
      </c>
      <c r="F51" s="70">
        <v>1.9</v>
      </c>
      <c r="G51" s="70">
        <v>0</v>
      </c>
      <c r="H51" s="70">
        <v>0</v>
      </c>
      <c r="I51" s="70">
        <f t="shared" ref="I51:I55" si="21">+E51+F51+G51+H51</f>
        <v>2.4</v>
      </c>
      <c r="J51" s="70">
        <f t="shared" ref="J51:J55" si="22">+E51*D51</f>
        <v>208.66666666666666</v>
      </c>
      <c r="K51" s="70">
        <f t="shared" ref="K51:K55" si="23">+F51*D51</f>
        <v>792.93333333333328</v>
      </c>
      <c r="L51" s="70">
        <f t="shared" ref="L51:L55" si="24">+G51*D51</f>
        <v>0</v>
      </c>
      <c r="M51" s="70">
        <f t="shared" ref="M51:M55" si="25">+H51*D51</f>
        <v>0</v>
      </c>
      <c r="N51" s="78">
        <f t="shared" si="5"/>
        <v>1001.5999999999999</v>
      </c>
      <c r="O51" s="56"/>
      <c r="P51" s="125"/>
      <c r="Q51" s="126"/>
      <c r="R51" s="127"/>
    </row>
    <row r="52" spans="1:18" s="57" customFormat="1" ht="60" x14ac:dyDescent="0.25">
      <c r="A52" s="85" t="s">
        <v>170</v>
      </c>
      <c r="B52" s="73" t="s">
        <v>88</v>
      </c>
      <c r="C52" s="76" t="s">
        <v>18</v>
      </c>
      <c r="D52" s="74">
        <f>+Wood!Q122</f>
        <v>417.33333333333331</v>
      </c>
      <c r="E52" s="75">
        <v>0.2</v>
      </c>
      <c r="F52" s="75">
        <v>0.1</v>
      </c>
      <c r="G52" s="75">
        <v>0</v>
      </c>
      <c r="H52" s="75">
        <v>0</v>
      </c>
      <c r="I52" s="75">
        <f t="shared" si="21"/>
        <v>0.30000000000000004</v>
      </c>
      <c r="J52" s="75">
        <f t="shared" si="22"/>
        <v>83.466666666666669</v>
      </c>
      <c r="K52" s="75">
        <f t="shared" si="23"/>
        <v>41.733333333333334</v>
      </c>
      <c r="L52" s="75">
        <f t="shared" si="24"/>
        <v>0</v>
      </c>
      <c r="M52" s="75">
        <f t="shared" si="25"/>
        <v>0</v>
      </c>
      <c r="N52" s="86">
        <f t="shared" si="5"/>
        <v>125.2</v>
      </c>
      <c r="O52" s="117"/>
      <c r="P52" s="199"/>
      <c r="Q52" s="141"/>
      <c r="R52" s="129"/>
    </row>
    <row r="53" spans="1:18" s="57" customFormat="1" x14ac:dyDescent="0.25">
      <c r="A53" s="85" t="s">
        <v>171</v>
      </c>
      <c r="B53" s="73" t="s">
        <v>98</v>
      </c>
      <c r="C53" s="72" t="s">
        <v>54</v>
      </c>
      <c r="D53" s="74">
        <v>1</v>
      </c>
      <c r="E53" s="75">
        <v>50</v>
      </c>
      <c r="F53" s="75">
        <v>130</v>
      </c>
      <c r="G53" s="75">
        <v>0</v>
      </c>
      <c r="H53" s="75">
        <v>0</v>
      </c>
      <c r="I53" s="75">
        <f t="shared" si="21"/>
        <v>180</v>
      </c>
      <c r="J53" s="75">
        <f t="shared" si="22"/>
        <v>50</v>
      </c>
      <c r="K53" s="75">
        <f t="shared" si="23"/>
        <v>130</v>
      </c>
      <c r="L53" s="75">
        <f t="shared" si="24"/>
        <v>0</v>
      </c>
      <c r="M53" s="75">
        <f t="shared" si="25"/>
        <v>0</v>
      </c>
      <c r="N53" s="86">
        <f t="shared" si="5"/>
        <v>180</v>
      </c>
      <c r="O53" s="56"/>
      <c r="P53" s="199"/>
      <c r="Q53" s="141"/>
      <c r="R53" s="129"/>
    </row>
    <row r="54" spans="1:18" s="57" customFormat="1" ht="17.25" x14ac:dyDescent="0.25">
      <c r="A54" s="85" t="s">
        <v>172</v>
      </c>
      <c r="B54" s="73" t="s">
        <v>263</v>
      </c>
      <c r="C54" s="76" t="s">
        <v>13</v>
      </c>
      <c r="D54" s="74">
        <v>30.15</v>
      </c>
      <c r="E54" s="75">
        <v>8.5</v>
      </c>
      <c r="F54" s="75">
        <v>27.25</v>
      </c>
      <c r="G54" s="75">
        <v>0</v>
      </c>
      <c r="H54" s="75">
        <v>0</v>
      </c>
      <c r="I54" s="75">
        <f t="shared" si="21"/>
        <v>35.75</v>
      </c>
      <c r="J54" s="75">
        <f t="shared" si="22"/>
        <v>256.27499999999998</v>
      </c>
      <c r="K54" s="75">
        <f t="shared" si="23"/>
        <v>821.58749999999998</v>
      </c>
      <c r="L54" s="75">
        <f t="shared" si="24"/>
        <v>0</v>
      </c>
      <c r="M54" s="75">
        <f t="shared" si="25"/>
        <v>0</v>
      </c>
      <c r="N54" s="86">
        <f t="shared" si="5"/>
        <v>1077.8625</v>
      </c>
      <c r="O54" s="56"/>
      <c r="P54" s="199"/>
      <c r="Q54" s="141"/>
      <c r="R54" s="129"/>
    </row>
    <row r="55" spans="1:18" s="57" customFormat="1" ht="30.75" thickBot="1" x14ac:dyDescent="0.3">
      <c r="A55" s="79" t="s">
        <v>173</v>
      </c>
      <c r="B55" s="91" t="s">
        <v>100</v>
      </c>
      <c r="C55" s="81" t="s">
        <v>101</v>
      </c>
      <c r="D55" s="82">
        <v>150.75</v>
      </c>
      <c r="E55" s="83">
        <v>0.55000000000000004</v>
      </c>
      <c r="F55" s="83">
        <v>0.75</v>
      </c>
      <c r="G55" s="83">
        <v>0</v>
      </c>
      <c r="H55" s="83">
        <v>0</v>
      </c>
      <c r="I55" s="83">
        <f t="shared" si="21"/>
        <v>1.3</v>
      </c>
      <c r="J55" s="83">
        <f t="shared" si="22"/>
        <v>82.912500000000009</v>
      </c>
      <c r="K55" s="83">
        <f t="shared" si="23"/>
        <v>113.0625</v>
      </c>
      <c r="L55" s="83">
        <f t="shared" si="24"/>
        <v>0</v>
      </c>
      <c r="M55" s="83">
        <f t="shared" si="25"/>
        <v>0</v>
      </c>
      <c r="N55" s="84">
        <f t="shared" si="5"/>
        <v>195.97500000000002</v>
      </c>
      <c r="O55" s="56"/>
      <c r="P55" s="200"/>
      <c r="Q55" s="198"/>
      <c r="R55" s="132"/>
    </row>
    <row r="56" spans="1:18" ht="15.75" thickBot="1" x14ac:dyDescent="0.3">
      <c r="A56" s="5" t="s">
        <v>174</v>
      </c>
      <c r="B56" s="354" t="s">
        <v>37</v>
      </c>
      <c r="C56" s="346"/>
      <c r="D56" s="346"/>
      <c r="E56" s="346"/>
      <c r="F56" s="346"/>
      <c r="G56" s="346"/>
      <c r="H56" s="346"/>
      <c r="I56" s="346"/>
      <c r="J56" s="346"/>
      <c r="K56" s="346"/>
      <c r="L56" s="346"/>
      <c r="M56" s="346"/>
      <c r="N56" s="346">
        <f>SUM(N57:N57)</f>
        <v>589.64100000000008</v>
      </c>
      <c r="O56" s="346" t="e">
        <f>+N56/#REF!</f>
        <v>#REF!</v>
      </c>
      <c r="P56" s="349"/>
      <c r="Q56" s="349"/>
      <c r="R56" s="437"/>
    </row>
    <row r="57" spans="1:18" s="57" customFormat="1" ht="30.75" thickBot="1" x14ac:dyDescent="0.3">
      <c r="A57" s="92" t="s">
        <v>175</v>
      </c>
      <c r="B57" s="93" t="s">
        <v>113</v>
      </c>
      <c r="C57" s="94" t="s">
        <v>13</v>
      </c>
      <c r="D57" s="95">
        <v>23.26</v>
      </c>
      <c r="E57" s="96">
        <v>6</v>
      </c>
      <c r="F57" s="96">
        <v>19.350000000000001</v>
      </c>
      <c r="G57" s="96">
        <v>0</v>
      </c>
      <c r="H57" s="96">
        <v>0</v>
      </c>
      <c r="I57" s="96">
        <f t="shared" ref="I57" si="26">+E57+F57+G57+H57</f>
        <v>25.35</v>
      </c>
      <c r="J57" s="96">
        <f t="shared" ref="J57" si="27">+E57*D57</f>
        <v>139.56</v>
      </c>
      <c r="K57" s="96">
        <f t="shared" ref="K57" si="28">+F57*D57</f>
        <v>450.08100000000007</v>
      </c>
      <c r="L57" s="96">
        <f t="shared" ref="L57" si="29">+G57*D57</f>
        <v>0</v>
      </c>
      <c r="M57" s="96">
        <f t="shared" ref="M57" si="30">+H57*D57</f>
        <v>0</v>
      </c>
      <c r="N57" s="97">
        <f t="shared" si="5"/>
        <v>589.64100000000008</v>
      </c>
      <c r="O57" s="56"/>
      <c r="P57" s="169"/>
      <c r="Q57" s="163"/>
      <c r="R57" s="164"/>
    </row>
    <row r="58" spans="1:18" s="57" customFormat="1" ht="15.75" thickBot="1" x14ac:dyDescent="0.3">
      <c r="A58" s="5" t="s">
        <v>176</v>
      </c>
      <c r="B58" s="354" t="s">
        <v>135</v>
      </c>
      <c r="C58" s="346"/>
      <c r="D58" s="346"/>
      <c r="E58" s="346"/>
      <c r="F58" s="346"/>
      <c r="G58" s="346"/>
      <c r="H58" s="346"/>
      <c r="I58" s="346"/>
      <c r="J58" s="346"/>
      <c r="K58" s="346"/>
      <c r="L58" s="346"/>
      <c r="M58" s="346"/>
      <c r="N58" s="346">
        <f>SUM(N59:N64)</f>
        <v>1382.8154999999999</v>
      </c>
      <c r="O58" s="346" t="e">
        <f>+N58/#REF!</f>
        <v>#REF!</v>
      </c>
      <c r="P58" s="349"/>
      <c r="Q58" s="349"/>
      <c r="R58" s="437"/>
    </row>
    <row r="59" spans="1:18" s="57" customFormat="1" ht="30" x14ac:dyDescent="0.25">
      <c r="A59" s="77" t="s">
        <v>177</v>
      </c>
      <c r="B59" s="68" t="s">
        <v>113</v>
      </c>
      <c r="C59" s="71" t="s">
        <v>13</v>
      </c>
      <c r="D59" s="69">
        <v>8.0299999999999994</v>
      </c>
      <c r="E59" s="70">
        <v>6</v>
      </c>
      <c r="F59" s="70">
        <v>19.350000000000001</v>
      </c>
      <c r="G59" s="70">
        <v>0</v>
      </c>
      <c r="H59" s="70">
        <v>0</v>
      </c>
      <c r="I59" s="70">
        <f t="shared" ref="I59:I64" si="31">+E59+F59+G59+H59</f>
        <v>25.35</v>
      </c>
      <c r="J59" s="70">
        <f t="shared" ref="J59:J64" si="32">+E59*D59</f>
        <v>48.179999999999993</v>
      </c>
      <c r="K59" s="70">
        <f t="shared" ref="K59:K64" si="33">+F59*D59</f>
        <v>155.38050000000001</v>
      </c>
      <c r="L59" s="70">
        <f t="shared" ref="L59:L64" si="34">+G59*D59</f>
        <v>0</v>
      </c>
      <c r="M59" s="70">
        <f t="shared" ref="M59:M64" si="35">+H59*D59</f>
        <v>0</v>
      </c>
      <c r="N59" s="78">
        <f t="shared" ref="N59:N64" si="36">+J59+K59+L59+M59</f>
        <v>203.56049999999999</v>
      </c>
      <c r="O59" s="56"/>
      <c r="P59" s="125"/>
      <c r="Q59" s="126"/>
      <c r="R59" s="127"/>
    </row>
    <row r="60" spans="1:18" s="57" customFormat="1" ht="45" x14ac:dyDescent="0.25">
      <c r="A60" s="85" t="s">
        <v>178</v>
      </c>
      <c r="B60" s="73" t="s">
        <v>277</v>
      </c>
      <c r="C60" s="76" t="s">
        <v>18</v>
      </c>
      <c r="D60" s="74">
        <f>+Wood!Q137</f>
        <v>143.91666666666666</v>
      </c>
      <c r="E60" s="75">
        <v>0.5</v>
      </c>
      <c r="F60" s="75">
        <v>1.9</v>
      </c>
      <c r="G60" s="75">
        <v>0</v>
      </c>
      <c r="H60" s="75">
        <v>0</v>
      </c>
      <c r="I60" s="75">
        <f t="shared" si="31"/>
        <v>2.4</v>
      </c>
      <c r="J60" s="75">
        <f t="shared" si="32"/>
        <v>71.958333333333329</v>
      </c>
      <c r="K60" s="75">
        <f t="shared" si="33"/>
        <v>273.44166666666666</v>
      </c>
      <c r="L60" s="75">
        <f t="shared" si="34"/>
        <v>0</v>
      </c>
      <c r="M60" s="75">
        <f t="shared" si="35"/>
        <v>0</v>
      </c>
      <c r="N60" s="86">
        <f t="shared" si="36"/>
        <v>345.4</v>
      </c>
      <c r="O60" s="56"/>
      <c r="P60" s="199"/>
      <c r="Q60" s="141"/>
      <c r="R60" s="129"/>
    </row>
    <row r="61" spans="1:18" s="57" customFormat="1" ht="45" x14ac:dyDescent="0.25">
      <c r="A61" s="85" t="s">
        <v>179</v>
      </c>
      <c r="B61" s="73" t="s">
        <v>278</v>
      </c>
      <c r="C61" s="72" t="s">
        <v>18</v>
      </c>
      <c r="D61" s="74">
        <f>+Wood!Q137</f>
        <v>143.91666666666666</v>
      </c>
      <c r="E61" s="75">
        <v>0.2</v>
      </c>
      <c r="F61" s="75">
        <v>0.1</v>
      </c>
      <c r="G61" s="75">
        <v>0</v>
      </c>
      <c r="H61" s="75">
        <v>0</v>
      </c>
      <c r="I61" s="75">
        <f t="shared" si="31"/>
        <v>0.30000000000000004</v>
      </c>
      <c r="J61" s="75">
        <f t="shared" si="32"/>
        <v>28.783333333333331</v>
      </c>
      <c r="K61" s="75">
        <f t="shared" si="33"/>
        <v>14.391666666666666</v>
      </c>
      <c r="L61" s="75">
        <f t="shared" si="34"/>
        <v>0</v>
      </c>
      <c r="M61" s="75">
        <f t="shared" si="35"/>
        <v>0</v>
      </c>
      <c r="N61" s="86">
        <f t="shared" si="36"/>
        <v>43.174999999999997</v>
      </c>
      <c r="O61" s="56"/>
      <c r="P61" s="199"/>
      <c r="Q61" s="141"/>
      <c r="R61" s="129"/>
    </row>
    <row r="62" spans="1:18" s="57" customFormat="1" ht="30" x14ac:dyDescent="0.25">
      <c r="A62" s="85" t="s">
        <v>180</v>
      </c>
      <c r="B62" s="73" t="s">
        <v>56</v>
      </c>
      <c r="C62" s="76" t="s">
        <v>13</v>
      </c>
      <c r="D62" s="74">
        <v>8.4600000000000009</v>
      </c>
      <c r="E62" s="75">
        <v>5.5</v>
      </c>
      <c r="F62" s="75">
        <v>27.5</v>
      </c>
      <c r="G62" s="75">
        <v>0</v>
      </c>
      <c r="H62" s="75">
        <v>0</v>
      </c>
      <c r="I62" s="75">
        <f t="shared" si="31"/>
        <v>33</v>
      </c>
      <c r="J62" s="75">
        <f t="shared" si="32"/>
        <v>46.53</v>
      </c>
      <c r="K62" s="75">
        <f t="shared" si="33"/>
        <v>232.65000000000003</v>
      </c>
      <c r="L62" s="75">
        <f t="shared" si="34"/>
        <v>0</v>
      </c>
      <c r="M62" s="75">
        <f t="shared" si="35"/>
        <v>0</v>
      </c>
      <c r="N62" s="86">
        <f t="shared" si="36"/>
        <v>279.18000000000006</v>
      </c>
      <c r="O62" s="56"/>
      <c r="P62" s="199"/>
      <c r="Q62" s="141"/>
      <c r="R62" s="129"/>
    </row>
    <row r="63" spans="1:18" s="57" customFormat="1" ht="17.25" x14ac:dyDescent="0.25">
      <c r="A63" s="85" t="s">
        <v>181</v>
      </c>
      <c r="B63" s="73" t="s">
        <v>57</v>
      </c>
      <c r="C63" s="76" t="s">
        <v>13</v>
      </c>
      <c r="D63" s="74">
        <v>8.4600000000000009</v>
      </c>
      <c r="E63" s="75">
        <v>6</v>
      </c>
      <c r="F63" s="75">
        <v>19</v>
      </c>
      <c r="G63" s="75">
        <v>0</v>
      </c>
      <c r="H63" s="75">
        <v>0</v>
      </c>
      <c r="I63" s="75">
        <f t="shared" si="31"/>
        <v>25</v>
      </c>
      <c r="J63" s="75">
        <f t="shared" si="32"/>
        <v>50.760000000000005</v>
      </c>
      <c r="K63" s="75">
        <f t="shared" si="33"/>
        <v>160.74</v>
      </c>
      <c r="L63" s="75">
        <f t="shared" si="34"/>
        <v>0</v>
      </c>
      <c r="M63" s="75">
        <f t="shared" si="35"/>
        <v>0</v>
      </c>
      <c r="N63" s="86">
        <f t="shared" si="36"/>
        <v>211.5</v>
      </c>
      <c r="O63" s="56"/>
      <c r="P63" s="199"/>
      <c r="Q63" s="141"/>
      <c r="R63" s="129"/>
    </row>
    <row r="64" spans="1:18" s="57" customFormat="1" ht="30.75" thickBot="1" x14ac:dyDescent="0.3">
      <c r="A64" s="79" t="s">
        <v>244</v>
      </c>
      <c r="B64" s="80" t="s">
        <v>245</v>
      </c>
      <c r="C64" s="81" t="s">
        <v>54</v>
      </c>
      <c r="D64" s="82">
        <v>1</v>
      </c>
      <c r="E64" s="83">
        <v>60</v>
      </c>
      <c r="F64" s="83">
        <v>240</v>
      </c>
      <c r="G64" s="83">
        <v>0</v>
      </c>
      <c r="H64" s="83">
        <v>0</v>
      </c>
      <c r="I64" s="83">
        <f t="shared" si="31"/>
        <v>300</v>
      </c>
      <c r="J64" s="83">
        <f t="shared" si="32"/>
        <v>60</v>
      </c>
      <c r="K64" s="83">
        <f t="shared" si="33"/>
        <v>240</v>
      </c>
      <c r="L64" s="83">
        <f t="shared" si="34"/>
        <v>0</v>
      </c>
      <c r="M64" s="83">
        <f t="shared" si="35"/>
        <v>0</v>
      </c>
      <c r="N64" s="84">
        <f t="shared" si="36"/>
        <v>300</v>
      </c>
      <c r="O64" s="56"/>
      <c r="P64" s="200"/>
      <c r="Q64" s="198"/>
      <c r="R64" s="132"/>
    </row>
    <row r="65" spans="1:18" ht="15.75" thickBot="1" x14ac:dyDescent="0.3">
      <c r="A65" s="5" t="s">
        <v>182</v>
      </c>
      <c r="B65" s="354" t="s">
        <v>102</v>
      </c>
      <c r="C65" s="346"/>
      <c r="D65" s="346"/>
      <c r="E65" s="346"/>
      <c r="F65" s="346"/>
      <c r="G65" s="346"/>
      <c r="H65" s="346"/>
      <c r="I65" s="346"/>
      <c r="J65" s="346"/>
      <c r="K65" s="346"/>
      <c r="L65" s="346"/>
      <c r="M65" s="346"/>
      <c r="N65" s="346">
        <f>SUM(N66:N70)</f>
        <v>1795.5</v>
      </c>
      <c r="O65" s="346" t="e">
        <f>+N65/#REF!</f>
        <v>#REF!</v>
      </c>
      <c r="P65" s="349"/>
      <c r="Q65" s="349"/>
      <c r="R65" s="437"/>
    </row>
    <row r="66" spans="1:18" s="57" customFormat="1" ht="60" x14ac:dyDescent="0.25">
      <c r="A66" s="77" t="s">
        <v>183</v>
      </c>
      <c r="B66" s="88" t="s">
        <v>104</v>
      </c>
      <c r="C66" s="71" t="s">
        <v>103</v>
      </c>
      <c r="D66" s="69">
        <v>1</v>
      </c>
      <c r="E66" s="70">
        <v>0</v>
      </c>
      <c r="F66" s="70">
        <v>0</v>
      </c>
      <c r="G66" s="70">
        <v>0</v>
      </c>
      <c r="H66" s="70">
        <v>770</v>
      </c>
      <c r="I66" s="70">
        <f t="shared" ref="I66:I70" si="37">+E66+F66+G66+H66</f>
        <v>770</v>
      </c>
      <c r="J66" s="70">
        <f t="shared" ref="J66:J70" si="38">+E66*D66</f>
        <v>0</v>
      </c>
      <c r="K66" s="70">
        <f t="shared" ref="K66:K70" si="39">+F66*D66</f>
        <v>0</v>
      </c>
      <c r="L66" s="70">
        <f t="shared" ref="L66:L70" si="40">+G66*D66</f>
        <v>0</v>
      </c>
      <c r="M66" s="70">
        <f t="shared" ref="M66:M70" si="41">+H66*D66</f>
        <v>770</v>
      </c>
      <c r="N66" s="78">
        <f t="shared" si="5"/>
        <v>770</v>
      </c>
      <c r="O66" s="56"/>
      <c r="P66" s="125"/>
      <c r="Q66" s="126"/>
      <c r="R66" s="127"/>
    </row>
    <row r="67" spans="1:18" s="57" customFormat="1" ht="60" x14ac:dyDescent="0.25">
      <c r="A67" s="85" t="s">
        <v>184</v>
      </c>
      <c r="B67" s="89" t="s">
        <v>106</v>
      </c>
      <c r="C67" s="76" t="s">
        <v>103</v>
      </c>
      <c r="D67" s="74">
        <v>1</v>
      </c>
      <c r="E67" s="75">
        <v>0</v>
      </c>
      <c r="F67" s="75">
        <v>0</v>
      </c>
      <c r="G67" s="75">
        <v>0</v>
      </c>
      <c r="H67" s="75">
        <v>370</v>
      </c>
      <c r="I67" s="75">
        <f t="shared" si="37"/>
        <v>370</v>
      </c>
      <c r="J67" s="75">
        <f t="shared" si="38"/>
        <v>0</v>
      </c>
      <c r="K67" s="75">
        <f t="shared" si="39"/>
        <v>0</v>
      </c>
      <c r="L67" s="75">
        <f t="shared" si="40"/>
        <v>0</v>
      </c>
      <c r="M67" s="75">
        <f t="shared" si="41"/>
        <v>370</v>
      </c>
      <c r="N67" s="86">
        <f t="shared" si="5"/>
        <v>370</v>
      </c>
      <c r="O67" s="56"/>
      <c r="P67" s="199"/>
      <c r="Q67" s="141"/>
      <c r="R67" s="129"/>
    </row>
    <row r="68" spans="1:18" s="57" customFormat="1" ht="45" x14ac:dyDescent="0.25">
      <c r="A68" s="85" t="s">
        <v>185</v>
      </c>
      <c r="B68" s="89" t="s">
        <v>136</v>
      </c>
      <c r="C68" s="76" t="s">
        <v>103</v>
      </c>
      <c r="D68" s="74">
        <v>1</v>
      </c>
      <c r="E68" s="75">
        <v>0</v>
      </c>
      <c r="F68" s="75">
        <v>0</v>
      </c>
      <c r="G68" s="75">
        <v>0</v>
      </c>
      <c r="H68" s="75">
        <v>225.5</v>
      </c>
      <c r="I68" s="75">
        <f t="shared" si="37"/>
        <v>225.5</v>
      </c>
      <c r="J68" s="75">
        <f t="shared" si="38"/>
        <v>0</v>
      </c>
      <c r="K68" s="75">
        <f t="shared" si="39"/>
        <v>0</v>
      </c>
      <c r="L68" s="75">
        <f t="shared" si="40"/>
        <v>0</v>
      </c>
      <c r="M68" s="75">
        <f t="shared" si="41"/>
        <v>225.5</v>
      </c>
      <c r="N68" s="86">
        <f t="shared" si="5"/>
        <v>225.5</v>
      </c>
      <c r="O68" s="56"/>
      <c r="P68" s="199"/>
      <c r="Q68" s="141"/>
      <c r="R68" s="129"/>
    </row>
    <row r="69" spans="1:18" s="57" customFormat="1" ht="45" x14ac:dyDescent="0.25">
      <c r="A69" s="85" t="s">
        <v>186</v>
      </c>
      <c r="B69" s="89" t="s">
        <v>105</v>
      </c>
      <c r="C69" s="76" t="s">
        <v>103</v>
      </c>
      <c r="D69" s="74">
        <v>1</v>
      </c>
      <c r="E69" s="75">
        <v>0</v>
      </c>
      <c r="F69" s="75">
        <v>0</v>
      </c>
      <c r="G69" s="75">
        <v>0</v>
      </c>
      <c r="H69" s="75">
        <v>315</v>
      </c>
      <c r="I69" s="75">
        <f t="shared" ref="I69" si="42">+E69+F69+G69+H69</f>
        <v>315</v>
      </c>
      <c r="J69" s="75">
        <f t="shared" ref="J69" si="43">+E69*D69</f>
        <v>0</v>
      </c>
      <c r="K69" s="75">
        <f t="shared" ref="K69" si="44">+F69*D69</f>
        <v>0</v>
      </c>
      <c r="L69" s="75">
        <f t="shared" ref="L69" si="45">+G69*D69</f>
        <v>0</v>
      </c>
      <c r="M69" s="75">
        <f t="shared" ref="M69" si="46">+H69*D69</f>
        <v>315</v>
      </c>
      <c r="N69" s="86">
        <f t="shared" ref="N69" si="47">+J69+K69+L69+M69</f>
        <v>315</v>
      </c>
      <c r="O69" s="56"/>
      <c r="P69" s="199"/>
      <c r="Q69" s="141"/>
      <c r="R69" s="129"/>
    </row>
    <row r="70" spans="1:18" s="57" customFormat="1" ht="45.75" thickBot="1" x14ac:dyDescent="0.3">
      <c r="A70" s="107" t="s">
        <v>249</v>
      </c>
      <c r="B70" s="102" t="s">
        <v>250</v>
      </c>
      <c r="C70" s="103" t="s">
        <v>103</v>
      </c>
      <c r="D70" s="104">
        <v>1</v>
      </c>
      <c r="E70" s="106">
        <v>0</v>
      </c>
      <c r="F70" s="106">
        <v>0</v>
      </c>
      <c r="G70" s="106">
        <v>0</v>
      </c>
      <c r="H70" s="106">
        <v>115</v>
      </c>
      <c r="I70" s="106">
        <f t="shared" si="37"/>
        <v>115</v>
      </c>
      <c r="J70" s="106">
        <f t="shared" si="38"/>
        <v>0</v>
      </c>
      <c r="K70" s="106">
        <f t="shared" si="39"/>
        <v>0</v>
      </c>
      <c r="L70" s="106">
        <f t="shared" si="40"/>
        <v>0</v>
      </c>
      <c r="M70" s="106">
        <f t="shared" si="41"/>
        <v>115</v>
      </c>
      <c r="N70" s="108">
        <f t="shared" si="5"/>
        <v>115</v>
      </c>
      <c r="O70" s="56"/>
      <c r="P70" s="200"/>
      <c r="Q70" s="198"/>
      <c r="R70" s="132"/>
    </row>
    <row r="71" spans="1:18" ht="15.75" thickBot="1" x14ac:dyDescent="0.3">
      <c r="A71" s="5" t="s">
        <v>187</v>
      </c>
      <c r="B71" s="354" t="s">
        <v>107</v>
      </c>
      <c r="C71" s="346"/>
      <c r="D71" s="346"/>
      <c r="E71" s="346"/>
      <c r="F71" s="346"/>
      <c r="G71" s="346"/>
      <c r="H71" s="346"/>
      <c r="I71" s="346"/>
      <c r="J71" s="346"/>
      <c r="K71" s="346"/>
      <c r="L71" s="346"/>
      <c r="M71" s="346"/>
      <c r="N71" s="346">
        <f>SUM(N72:N73)</f>
        <v>700</v>
      </c>
      <c r="O71" s="346" t="e">
        <f>+N71/#REF!</f>
        <v>#REF!</v>
      </c>
      <c r="P71" s="349"/>
      <c r="Q71" s="349"/>
      <c r="R71" s="437"/>
    </row>
    <row r="72" spans="1:18" s="57" customFormat="1" x14ac:dyDescent="0.25">
      <c r="A72" s="77" t="s">
        <v>188</v>
      </c>
      <c r="B72" s="90" t="s">
        <v>108</v>
      </c>
      <c r="C72" s="67" t="s">
        <v>54</v>
      </c>
      <c r="D72" s="69">
        <v>1</v>
      </c>
      <c r="E72" s="70">
        <v>190</v>
      </c>
      <c r="F72" s="70">
        <v>275</v>
      </c>
      <c r="G72" s="70">
        <v>0</v>
      </c>
      <c r="H72" s="70">
        <v>0</v>
      </c>
      <c r="I72" s="70">
        <f>+E72+F72+G72+H72</f>
        <v>465</v>
      </c>
      <c r="J72" s="70">
        <f>+E72*D72</f>
        <v>190</v>
      </c>
      <c r="K72" s="70">
        <f>+F72*D72</f>
        <v>275</v>
      </c>
      <c r="L72" s="70">
        <f>+G72*D72</f>
        <v>0</v>
      </c>
      <c r="M72" s="70">
        <f>+H72*D72</f>
        <v>0</v>
      </c>
      <c r="N72" s="78">
        <f t="shared" si="5"/>
        <v>465</v>
      </c>
      <c r="O72" s="56"/>
      <c r="P72" s="125"/>
      <c r="Q72" s="126"/>
      <c r="R72" s="127"/>
    </row>
    <row r="73" spans="1:18" s="57" customFormat="1" ht="15.75" thickBot="1" x14ac:dyDescent="0.3">
      <c r="A73" s="79" t="s">
        <v>189</v>
      </c>
      <c r="B73" s="99" t="s">
        <v>109</v>
      </c>
      <c r="C73" s="81" t="s">
        <v>15</v>
      </c>
      <c r="D73" s="82">
        <v>1</v>
      </c>
      <c r="E73" s="83">
        <v>30</v>
      </c>
      <c r="F73" s="83">
        <v>205</v>
      </c>
      <c r="G73" s="83">
        <v>0</v>
      </c>
      <c r="H73" s="83">
        <v>0</v>
      </c>
      <c r="I73" s="83">
        <f>+E73+F73+G73+H73</f>
        <v>235</v>
      </c>
      <c r="J73" s="83">
        <f>+E73*D73</f>
        <v>30</v>
      </c>
      <c r="K73" s="83">
        <f>+F73*D73</f>
        <v>205</v>
      </c>
      <c r="L73" s="83">
        <f>+G73*D73</f>
        <v>0</v>
      </c>
      <c r="M73" s="83">
        <f>+H73*D73</f>
        <v>0</v>
      </c>
      <c r="N73" s="84">
        <f t="shared" si="5"/>
        <v>235</v>
      </c>
      <c r="O73" s="56"/>
      <c r="P73" s="200"/>
      <c r="Q73" s="198"/>
      <c r="R73" s="132"/>
    </row>
    <row r="74" spans="1:18" ht="15.75" thickBot="1" x14ac:dyDescent="0.3">
      <c r="A74" s="5" t="s">
        <v>190</v>
      </c>
      <c r="B74" s="354" t="s">
        <v>242</v>
      </c>
      <c r="C74" s="346"/>
      <c r="D74" s="346"/>
      <c r="E74" s="346"/>
      <c r="F74" s="346"/>
      <c r="G74" s="346"/>
      <c r="H74" s="346"/>
      <c r="I74" s="346"/>
      <c r="J74" s="346"/>
      <c r="K74" s="346"/>
      <c r="L74" s="346"/>
      <c r="M74" s="346"/>
      <c r="N74" s="346">
        <f>SUM(N75)</f>
        <v>13.141499999999999</v>
      </c>
      <c r="O74" s="346" t="e">
        <f>+N74/#REF!</f>
        <v>#REF!</v>
      </c>
      <c r="P74" s="349"/>
      <c r="Q74" s="349"/>
      <c r="R74" s="437"/>
    </row>
    <row r="75" spans="1:18" s="57" customFormat="1" ht="18" thickBot="1" x14ac:dyDescent="0.3">
      <c r="A75" s="92" t="s">
        <v>191</v>
      </c>
      <c r="B75" s="111" t="s">
        <v>243</v>
      </c>
      <c r="C75" s="94" t="s">
        <v>13</v>
      </c>
      <c r="D75" s="95">
        <v>87.61</v>
      </c>
      <c r="E75" s="96">
        <v>0.15</v>
      </c>
      <c r="F75" s="96">
        <v>0</v>
      </c>
      <c r="G75" s="96">
        <v>0</v>
      </c>
      <c r="H75" s="96">
        <v>0</v>
      </c>
      <c r="I75" s="96">
        <f>+E75+F75+G75+H75</f>
        <v>0.15</v>
      </c>
      <c r="J75" s="96">
        <f>+E75*D75</f>
        <v>13.141499999999999</v>
      </c>
      <c r="K75" s="96">
        <f>+F75*D75</f>
        <v>0</v>
      </c>
      <c r="L75" s="96">
        <f>+G75*D75</f>
        <v>0</v>
      </c>
      <c r="M75" s="96">
        <f>+H75*D75</f>
        <v>0</v>
      </c>
      <c r="N75" s="97">
        <f t="shared" si="5"/>
        <v>13.141499999999999</v>
      </c>
      <c r="O75" s="56"/>
      <c r="P75" s="169"/>
      <c r="Q75" s="163"/>
      <c r="R75" s="164"/>
    </row>
    <row r="76" spans="1:18" x14ac:dyDescent="0.25">
      <c r="C76" s="7"/>
      <c r="D76" s="8"/>
      <c r="E76" s="10"/>
      <c r="F76" s="10"/>
      <c r="G76" s="10"/>
      <c r="H76" s="10"/>
      <c r="I76" s="9"/>
      <c r="J76" s="9"/>
      <c r="K76" s="9"/>
      <c r="L76" s="9"/>
      <c r="M76" s="9"/>
      <c r="N76" s="9"/>
    </row>
    <row r="77" spans="1:18" s="55" customFormat="1" x14ac:dyDescent="0.25">
      <c r="A77"/>
      <c r="B77"/>
      <c r="C77" s="7"/>
      <c r="D77" s="8"/>
      <c r="E77" s="10"/>
      <c r="F77" s="10"/>
      <c r="G77" s="10"/>
      <c r="H77" s="10"/>
      <c r="I77" s="9"/>
      <c r="J77" s="9"/>
      <c r="K77" s="9"/>
      <c r="L77" s="9"/>
      <c r="M77" s="9"/>
      <c r="N77" s="9"/>
      <c r="P77"/>
    </row>
    <row r="78" spans="1:18" s="55" customFormat="1" hidden="1" x14ac:dyDescent="0.25">
      <c r="A78"/>
      <c r="B78"/>
      <c r="C78" s="7"/>
      <c r="D78" s="8"/>
      <c r="E78" s="10"/>
      <c r="F78" s="10"/>
      <c r="G78" s="10"/>
      <c r="H78" s="10"/>
      <c r="I78" s="9"/>
      <c r="J78" s="9"/>
      <c r="K78" s="9"/>
      <c r="L78" s="9"/>
      <c r="M78" s="9"/>
      <c r="N78" s="9"/>
      <c r="P78"/>
    </row>
    <row r="79" spans="1:18" s="55" customFormat="1" hidden="1" x14ac:dyDescent="0.25">
      <c r="A79"/>
      <c r="B79"/>
      <c r="C79" s="7"/>
      <c r="D79" s="8"/>
      <c r="E79" s="10"/>
      <c r="F79" s="10"/>
      <c r="G79" s="10"/>
      <c r="H79" s="10"/>
      <c r="I79" s="9"/>
      <c r="J79" s="9"/>
      <c r="K79" s="9"/>
      <c r="L79" s="9"/>
      <c r="M79" s="9"/>
      <c r="N79" s="9"/>
      <c r="P79"/>
    </row>
    <row r="80" spans="1:18" s="55" customFormat="1" hidden="1" x14ac:dyDescent="0.25">
      <c r="A80"/>
      <c r="B80"/>
      <c r="C80" s="7"/>
      <c r="D80" s="8"/>
      <c r="E80" s="10"/>
      <c r="F80" s="10"/>
      <c r="G80" s="10"/>
      <c r="H80" s="10"/>
      <c r="I80" s="9"/>
      <c r="J80" s="9">
        <f>+J26+J27+J29+J30+J31+J32+J34+J36+J37+J38+J39+J41+J42+J43+J44+J45+J46+J47+J48+J49+J51+J52+J53+J54+J55+J57+J59+J60+J61+J62+I68+J75</f>
        <v>3742.0915000000005</v>
      </c>
      <c r="K80" s="9"/>
      <c r="L80" s="9"/>
      <c r="M80" s="9"/>
      <c r="N80" s="9"/>
      <c r="P80"/>
    </row>
    <row r="81" spans="1:16" s="55" customFormat="1" hidden="1" x14ac:dyDescent="0.25">
      <c r="A81"/>
      <c r="B81"/>
      <c r="C81" s="7"/>
      <c r="D81" s="8"/>
      <c r="E81" s="10"/>
      <c r="F81" s="10"/>
      <c r="G81" s="10"/>
      <c r="H81" s="10"/>
      <c r="I81" s="9">
        <f>0.9*J81</f>
        <v>1878.89625</v>
      </c>
      <c r="J81" s="9">
        <f>+J26+J29+J30+J34+J36+J37+J41+J42+J45+J46+J51+J52+J60+J61+I68</f>
        <v>2087.6624999999999</v>
      </c>
      <c r="K81" s="9"/>
      <c r="L81" s="9"/>
      <c r="M81" s="9"/>
      <c r="N81" s="9"/>
      <c r="P81"/>
    </row>
    <row r="82" spans="1:16" s="55" customFormat="1" hidden="1" x14ac:dyDescent="0.25">
      <c r="A82"/>
      <c r="B82"/>
      <c r="C82" s="7"/>
      <c r="D82" s="8"/>
      <c r="E82" s="10"/>
      <c r="F82" s="10"/>
      <c r="G82" s="10"/>
      <c r="H82" s="10"/>
      <c r="I82" s="9"/>
      <c r="J82" s="65">
        <f>+J80+I81</f>
        <v>5620.9877500000002</v>
      </c>
      <c r="K82" s="9"/>
      <c r="L82" s="9"/>
      <c r="M82" s="9"/>
      <c r="N82" s="9"/>
      <c r="P82"/>
    </row>
    <row r="83" spans="1:16" s="55" customFormat="1" hidden="1" x14ac:dyDescent="0.25">
      <c r="A83"/>
      <c r="B83"/>
      <c r="C83" s="7"/>
      <c r="D83" s="8"/>
      <c r="E83" s="10"/>
      <c r="F83" s="10"/>
      <c r="G83" s="10"/>
      <c r="H83" s="10"/>
      <c r="I83" s="9"/>
      <c r="J83" s="9"/>
      <c r="K83" s="9"/>
      <c r="L83" s="9"/>
      <c r="M83" s="9"/>
      <c r="N83" s="9"/>
      <c r="P83"/>
    </row>
    <row r="84" spans="1:16" s="55" customFormat="1" hidden="1" x14ac:dyDescent="0.25">
      <c r="A84"/>
      <c r="B84"/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9"/>
      <c r="P84"/>
    </row>
    <row r="85" spans="1:16" s="55" customFormat="1" x14ac:dyDescent="0.25">
      <c r="A85"/>
      <c r="B85"/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9"/>
      <c r="P85"/>
    </row>
    <row r="86" spans="1:16" s="55" customFormat="1" x14ac:dyDescent="0.25">
      <c r="A86"/>
      <c r="B86"/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9"/>
      <c r="P86"/>
    </row>
    <row r="87" spans="1:16" s="55" customFormat="1" x14ac:dyDescent="0.25">
      <c r="A87"/>
      <c r="B87"/>
      <c r="C87" s="7"/>
      <c r="D87" s="8"/>
      <c r="E87" s="10"/>
      <c r="F87" s="10"/>
      <c r="G87" s="10"/>
      <c r="H87" s="10"/>
      <c r="I87" s="9"/>
      <c r="J87" s="9"/>
      <c r="K87" s="9"/>
      <c r="L87" s="9"/>
      <c r="M87" s="9"/>
      <c r="N87" s="9"/>
      <c r="P87"/>
    </row>
    <row r="88" spans="1:16" s="55" customFormat="1" x14ac:dyDescent="0.25">
      <c r="A88"/>
      <c r="B88"/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  <c r="P88"/>
    </row>
  </sheetData>
  <mergeCells count="26">
    <mergeCell ref="B40:R40"/>
    <mergeCell ref="B50:R50"/>
    <mergeCell ref="B56:R56"/>
    <mergeCell ref="B58:R58"/>
    <mergeCell ref="B65:R65"/>
    <mergeCell ref="P21:R21"/>
    <mergeCell ref="P22:P23"/>
    <mergeCell ref="Q22:Q23"/>
    <mergeCell ref="R22:R23"/>
    <mergeCell ref="P24:R24"/>
    <mergeCell ref="B71:R71"/>
    <mergeCell ref="B74:R74"/>
    <mergeCell ref="A21:N21"/>
    <mergeCell ref="A22:A23"/>
    <mergeCell ref="B22:B23"/>
    <mergeCell ref="C22:C23"/>
    <mergeCell ref="D22:D23"/>
    <mergeCell ref="E22:I22"/>
    <mergeCell ref="J22:N22"/>
    <mergeCell ref="A24:N24"/>
    <mergeCell ref="B25:R25"/>
    <mergeCell ref="B28:R28"/>
    <mergeCell ref="B35:R35"/>
    <mergeCell ref="A1:N1"/>
    <mergeCell ref="A2:N2"/>
    <mergeCell ref="A19:R19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87"/>
  <sheetViews>
    <sheetView showGridLines="0" topLeftCell="A7" zoomScale="90" zoomScaleNormal="90" workbookViewId="0">
      <selection activeCell="A19" sqref="A19:R19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11.42578125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53.2851562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237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393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1" spans="1:18" ht="15.75" thickBot="1" x14ac:dyDescent="0.3"/>
    <row r="22" spans="1:18" ht="16.5" thickBot="1" x14ac:dyDescent="0.3">
      <c r="A22" s="311" t="s">
        <v>1</v>
      </c>
      <c r="B22" s="312"/>
      <c r="C22" s="312"/>
      <c r="D22" s="312"/>
      <c r="E22" s="312"/>
      <c r="F22" s="312"/>
      <c r="G22" s="312"/>
      <c r="H22" s="312"/>
      <c r="I22" s="312"/>
      <c r="J22" s="312"/>
      <c r="K22" s="312"/>
      <c r="L22" s="312"/>
      <c r="M22" s="312"/>
      <c r="N22" s="313"/>
      <c r="P22" s="328" t="s">
        <v>280</v>
      </c>
      <c r="Q22" s="329"/>
      <c r="R22" s="330"/>
    </row>
    <row r="23" spans="1:18" x14ac:dyDescent="0.25">
      <c r="A23" s="314" t="s">
        <v>14</v>
      </c>
      <c r="B23" s="316" t="s">
        <v>2</v>
      </c>
      <c r="C23" s="316" t="s">
        <v>3</v>
      </c>
      <c r="D23" s="318" t="s">
        <v>4</v>
      </c>
      <c r="E23" s="320" t="s">
        <v>5</v>
      </c>
      <c r="F23" s="321"/>
      <c r="G23" s="321"/>
      <c r="H23" s="321"/>
      <c r="I23" s="321"/>
      <c r="J23" s="314" t="s">
        <v>6</v>
      </c>
      <c r="K23" s="316"/>
      <c r="L23" s="316"/>
      <c r="M23" s="316"/>
      <c r="N23" s="322"/>
      <c r="P23" s="334" t="s">
        <v>285</v>
      </c>
      <c r="Q23" s="316" t="s">
        <v>3</v>
      </c>
      <c r="R23" s="322" t="s">
        <v>4</v>
      </c>
    </row>
    <row r="24" spans="1:18" ht="26.25" thickBot="1" x14ac:dyDescent="0.3">
      <c r="A24" s="315"/>
      <c r="B24" s="317"/>
      <c r="C24" s="317"/>
      <c r="D24" s="319"/>
      <c r="E24" s="1" t="s">
        <v>7</v>
      </c>
      <c r="F24" s="2" t="s">
        <v>8</v>
      </c>
      <c r="G24" s="2" t="s">
        <v>9</v>
      </c>
      <c r="H24" s="2" t="s">
        <v>10</v>
      </c>
      <c r="I24" s="3" t="s">
        <v>11</v>
      </c>
      <c r="J24" s="1" t="s">
        <v>7</v>
      </c>
      <c r="K24" s="2" t="s">
        <v>8</v>
      </c>
      <c r="L24" s="2" t="s">
        <v>9</v>
      </c>
      <c r="M24" s="2" t="s">
        <v>10</v>
      </c>
      <c r="N24" s="4" t="s">
        <v>12</v>
      </c>
      <c r="P24" s="335"/>
      <c r="Q24" s="317"/>
      <c r="R24" s="336"/>
    </row>
    <row r="25" spans="1:18" ht="8.25" customHeight="1" thickBot="1" x14ac:dyDescent="0.3">
      <c r="A25" s="325"/>
      <c r="B25" s="326"/>
      <c r="C25" s="326"/>
      <c r="D25" s="326"/>
      <c r="E25" s="326"/>
      <c r="F25" s="326"/>
      <c r="G25" s="326"/>
      <c r="H25" s="326"/>
      <c r="I25" s="326"/>
      <c r="J25" s="326"/>
      <c r="K25" s="326"/>
      <c r="L25" s="326"/>
      <c r="M25" s="326"/>
      <c r="N25" s="327"/>
      <c r="P25" s="331"/>
      <c r="Q25" s="332"/>
      <c r="R25" s="333"/>
    </row>
    <row r="26" spans="1:18" ht="15.75" thickBot="1" x14ac:dyDescent="0.3">
      <c r="A26" s="5" t="s">
        <v>143</v>
      </c>
      <c r="B26" s="354" t="s">
        <v>16</v>
      </c>
      <c r="C26" s="346"/>
      <c r="D26" s="346"/>
      <c r="E26" s="346"/>
      <c r="F26" s="346"/>
      <c r="G26" s="346"/>
      <c r="H26" s="346"/>
      <c r="I26" s="346"/>
      <c r="J26" s="346"/>
      <c r="K26" s="346"/>
      <c r="L26" s="346"/>
      <c r="M26" s="346"/>
      <c r="N26" s="346"/>
      <c r="O26" s="346"/>
      <c r="P26" s="345"/>
      <c r="Q26" s="345"/>
      <c r="R26" s="350"/>
    </row>
    <row r="27" spans="1:18" s="57" customFormat="1" ht="30" x14ac:dyDescent="0.25">
      <c r="A27" s="133" t="s">
        <v>144</v>
      </c>
      <c r="B27" s="109" t="s">
        <v>110</v>
      </c>
      <c r="C27" s="427" t="s">
        <v>18</v>
      </c>
      <c r="D27" s="135">
        <f>+Wood!Q69</f>
        <v>183.75</v>
      </c>
      <c r="E27" s="106">
        <v>0.5</v>
      </c>
      <c r="F27" s="106">
        <v>1.9</v>
      </c>
      <c r="G27" s="106">
        <v>0</v>
      </c>
      <c r="H27" s="106">
        <v>0</v>
      </c>
      <c r="I27" s="106">
        <f t="shared" ref="I27:I28" si="0">+E27+F27+G27+H27</f>
        <v>2.4</v>
      </c>
      <c r="J27" s="106">
        <f t="shared" ref="J27:J28" si="1">+E27*D27</f>
        <v>91.875</v>
      </c>
      <c r="K27" s="106">
        <f t="shared" ref="K27:K28" si="2">+F27*D27</f>
        <v>349.125</v>
      </c>
      <c r="L27" s="106">
        <f t="shared" ref="L27:L28" si="3">+G27*D27</f>
        <v>0</v>
      </c>
      <c r="M27" s="106">
        <f t="shared" ref="M27:M28" si="4">+H27*D27</f>
        <v>0</v>
      </c>
      <c r="N27" s="108">
        <f t="shared" ref="N27:N74" si="5">+J27+K27+L27+M27</f>
        <v>441</v>
      </c>
      <c r="O27" s="56"/>
      <c r="P27" s="125"/>
      <c r="Q27" s="126"/>
      <c r="R27" s="127"/>
    </row>
    <row r="28" spans="1:18" s="57" customFormat="1" ht="30.75" thickBot="1" x14ac:dyDescent="0.3">
      <c r="A28" s="79" t="s">
        <v>145</v>
      </c>
      <c r="B28" s="80" t="s">
        <v>111</v>
      </c>
      <c r="C28" s="81" t="s">
        <v>18</v>
      </c>
      <c r="D28" s="82">
        <f>+D27</f>
        <v>183.75</v>
      </c>
      <c r="E28" s="83">
        <v>0.2</v>
      </c>
      <c r="F28" s="83">
        <v>0.1</v>
      </c>
      <c r="G28" s="83">
        <v>0</v>
      </c>
      <c r="H28" s="83">
        <v>0</v>
      </c>
      <c r="I28" s="83">
        <f t="shared" si="0"/>
        <v>0.30000000000000004</v>
      </c>
      <c r="J28" s="83">
        <f t="shared" si="1"/>
        <v>36.75</v>
      </c>
      <c r="K28" s="83">
        <f t="shared" si="2"/>
        <v>18.375</v>
      </c>
      <c r="L28" s="83">
        <f t="shared" si="3"/>
        <v>0</v>
      </c>
      <c r="M28" s="83">
        <f t="shared" si="4"/>
        <v>0</v>
      </c>
      <c r="N28" s="84">
        <f t="shared" si="5"/>
        <v>55.125</v>
      </c>
      <c r="O28" s="56"/>
      <c r="P28" s="200"/>
      <c r="Q28" s="198"/>
      <c r="R28" s="132"/>
    </row>
    <row r="29" spans="1:18" ht="15.75" thickBot="1" x14ac:dyDescent="0.3">
      <c r="A29" s="5" t="s">
        <v>146</v>
      </c>
      <c r="B29" s="354" t="s">
        <v>38</v>
      </c>
      <c r="C29" s="346"/>
      <c r="D29" s="346"/>
      <c r="E29" s="346"/>
      <c r="F29" s="346"/>
      <c r="G29" s="346"/>
      <c r="H29" s="346"/>
      <c r="I29" s="346"/>
      <c r="J29" s="346"/>
      <c r="K29" s="346"/>
      <c r="L29" s="346"/>
      <c r="M29" s="346"/>
      <c r="N29" s="346">
        <f>SUM(N30:N35)</f>
        <v>3134.8899999999994</v>
      </c>
      <c r="O29" s="346" t="e">
        <f>+N29/#REF!</f>
        <v>#REF!</v>
      </c>
      <c r="P29" s="349"/>
      <c r="Q29" s="349"/>
      <c r="R29" s="437"/>
    </row>
    <row r="30" spans="1:18" s="57" customFormat="1" ht="45" x14ac:dyDescent="0.25">
      <c r="A30" s="77" t="s">
        <v>147</v>
      </c>
      <c r="B30" s="68" t="s">
        <v>265</v>
      </c>
      <c r="C30" s="71" t="s">
        <v>18</v>
      </c>
      <c r="D30" s="69">
        <f>+Wood!Q70</f>
        <v>546</v>
      </c>
      <c r="E30" s="70">
        <v>0.5</v>
      </c>
      <c r="F30" s="70">
        <v>1.9</v>
      </c>
      <c r="G30" s="70">
        <v>0</v>
      </c>
      <c r="H30" s="70">
        <v>0</v>
      </c>
      <c r="I30" s="70">
        <f t="shared" ref="I30:I35" si="6">+E30+F30+G30+H30</f>
        <v>2.4</v>
      </c>
      <c r="J30" s="70">
        <f t="shared" ref="J30:J35" si="7">+E30*D30</f>
        <v>273</v>
      </c>
      <c r="K30" s="70">
        <f t="shared" ref="K30:K35" si="8">+F30*D30</f>
        <v>1037.3999999999999</v>
      </c>
      <c r="L30" s="70">
        <f t="shared" ref="L30:L35" si="9">+G30*D30</f>
        <v>0</v>
      </c>
      <c r="M30" s="70">
        <f t="shared" ref="M30:M35" si="10">+H30*D30</f>
        <v>0</v>
      </c>
      <c r="N30" s="78">
        <f t="shared" si="5"/>
        <v>1310.3999999999999</v>
      </c>
      <c r="O30" s="56"/>
      <c r="P30" s="125"/>
      <c r="Q30" s="126"/>
      <c r="R30" s="127"/>
    </row>
    <row r="31" spans="1:18" s="57" customFormat="1" ht="45" x14ac:dyDescent="0.25">
      <c r="A31" s="85" t="s">
        <v>148</v>
      </c>
      <c r="B31" s="73" t="s">
        <v>266</v>
      </c>
      <c r="C31" s="72" t="s">
        <v>18</v>
      </c>
      <c r="D31" s="74">
        <f>+Wood!Q70</f>
        <v>546</v>
      </c>
      <c r="E31" s="75">
        <v>0.2</v>
      </c>
      <c r="F31" s="75">
        <v>0.1</v>
      </c>
      <c r="G31" s="75">
        <v>0</v>
      </c>
      <c r="H31" s="75">
        <v>0</v>
      </c>
      <c r="I31" s="75">
        <f t="shared" si="6"/>
        <v>0.30000000000000004</v>
      </c>
      <c r="J31" s="75">
        <f t="shared" si="7"/>
        <v>109.2</v>
      </c>
      <c r="K31" s="75">
        <f t="shared" si="8"/>
        <v>54.6</v>
      </c>
      <c r="L31" s="75">
        <f t="shared" si="9"/>
        <v>0</v>
      </c>
      <c r="M31" s="75">
        <f t="shared" si="10"/>
        <v>0</v>
      </c>
      <c r="N31" s="86">
        <f t="shared" si="5"/>
        <v>163.80000000000001</v>
      </c>
      <c r="O31" s="56"/>
      <c r="P31" s="199"/>
      <c r="Q31" s="141"/>
      <c r="R31" s="129"/>
    </row>
    <row r="32" spans="1:18" s="57" customFormat="1" x14ac:dyDescent="0.25">
      <c r="A32" s="85" t="s">
        <v>149</v>
      </c>
      <c r="B32" s="73" t="s">
        <v>55</v>
      </c>
      <c r="C32" s="72" t="s">
        <v>15</v>
      </c>
      <c r="D32" s="74">
        <v>1</v>
      </c>
      <c r="E32" s="75">
        <v>50</v>
      </c>
      <c r="F32" s="75">
        <v>130</v>
      </c>
      <c r="G32" s="75">
        <v>0</v>
      </c>
      <c r="H32" s="75">
        <v>0</v>
      </c>
      <c r="I32" s="75">
        <f t="shared" si="6"/>
        <v>180</v>
      </c>
      <c r="J32" s="75">
        <f t="shared" si="7"/>
        <v>50</v>
      </c>
      <c r="K32" s="75">
        <f t="shared" si="8"/>
        <v>130</v>
      </c>
      <c r="L32" s="75">
        <f t="shared" si="9"/>
        <v>0</v>
      </c>
      <c r="M32" s="75">
        <f t="shared" si="10"/>
        <v>0</v>
      </c>
      <c r="N32" s="86">
        <f t="shared" si="5"/>
        <v>180</v>
      </c>
      <c r="O32" s="56"/>
      <c r="P32" s="199"/>
      <c r="Q32" s="141"/>
      <c r="R32" s="129"/>
    </row>
    <row r="33" spans="1:18" s="57" customFormat="1" ht="30" x14ac:dyDescent="0.25">
      <c r="A33" s="85" t="s">
        <v>150</v>
      </c>
      <c r="B33" s="73" t="s">
        <v>267</v>
      </c>
      <c r="C33" s="76" t="s">
        <v>13</v>
      </c>
      <c r="D33" s="74">
        <v>19.78</v>
      </c>
      <c r="E33" s="75">
        <v>5.5</v>
      </c>
      <c r="F33" s="75">
        <v>27.5</v>
      </c>
      <c r="G33" s="75">
        <v>0</v>
      </c>
      <c r="H33" s="75">
        <v>0</v>
      </c>
      <c r="I33" s="75">
        <f t="shared" si="6"/>
        <v>33</v>
      </c>
      <c r="J33" s="75">
        <f t="shared" si="7"/>
        <v>108.79</v>
      </c>
      <c r="K33" s="75">
        <f t="shared" si="8"/>
        <v>543.95000000000005</v>
      </c>
      <c r="L33" s="75">
        <f t="shared" si="9"/>
        <v>0</v>
      </c>
      <c r="M33" s="75">
        <f t="shared" si="10"/>
        <v>0</v>
      </c>
      <c r="N33" s="86">
        <f t="shared" si="5"/>
        <v>652.74</v>
      </c>
      <c r="O33" s="56"/>
      <c r="P33" s="199"/>
      <c r="Q33" s="141"/>
      <c r="R33" s="129"/>
    </row>
    <row r="34" spans="1:18" s="57" customFormat="1" ht="17.25" x14ac:dyDescent="0.25">
      <c r="A34" s="85" t="s">
        <v>151</v>
      </c>
      <c r="B34" s="73" t="s">
        <v>268</v>
      </c>
      <c r="C34" s="76" t="s">
        <v>13</v>
      </c>
      <c r="D34" s="74">
        <v>19.78</v>
      </c>
      <c r="E34" s="75">
        <v>6</v>
      </c>
      <c r="F34" s="75">
        <v>19</v>
      </c>
      <c r="G34" s="75">
        <v>0</v>
      </c>
      <c r="H34" s="75">
        <v>0</v>
      </c>
      <c r="I34" s="75">
        <f t="shared" si="6"/>
        <v>25</v>
      </c>
      <c r="J34" s="75">
        <f t="shared" si="7"/>
        <v>118.68</v>
      </c>
      <c r="K34" s="75">
        <f t="shared" si="8"/>
        <v>375.82000000000005</v>
      </c>
      <c r="L34" s="75">
        <f t="shared" si="9"/>
        <v>0</v>
      </c>
      <c r="M34" s="75">
        <f t="shared" si="10"/>
        <v>0</v>
      </c>
      <c r="N34" s="86">
        <f t="shared" si="5"/>
        <v>494.50000000000006</v>
      </c>
      <c r="O34" s="56"/>
      <c r="P34" s="199"/>
      <c r="Q34" s="141"/>
      <c r="R34" s="129"/>
    </row>
    <row r="35" spans="1:18" s="57" customFormat="1" ht="30.75" thickBot="1" x14ac:dyDescent="0.3">
      <c r="A35" s="79" t="s">
        <v>152</v>
      </c>
      <c r="B35" s="73" t="s">
        <v>269</v>
      </c>
      <c r="C35" s="87" t="s">
        <v>13</v>
      </c>
      <c r="D35" s="82">
        <v>7.41</v>
      </c>
      <c r="E35" s="83">
        <v>15</v>
      </c>
      <c r="F35" s="83">
        <v>30</v>
      </c>
      <c r="G35" s="83">
        <v>0</v>
      </c>
      <c r="H35" s="83">
        <v>0</v>
      </c>
      <c r="I35" s="83">
        <f t="shared" si="6"/>
        <v>45</v>
      </c>
      <c r="J35" s="83">
        <f t="shared" si="7"/>
        <v>111.15</v>
      </c>
      <c r="K35" s="83">
        <f t="shared" si="8"/>
        <v>222.3</v>
      </c>
      <c r="L35" s="83">
        <f t="shared" si="9"/>
        <v>0</v>
      </c>
      <c r="M35" s="83">
        <f t="shared" si="10"/>
        <v>0</v>
      </c>
      <c r="N35" s="84">
        <f t="shared" si="5"/>
        <v>333.45000000000005</v>
      </c>
      <c r="O35" s="56"/>
      <c r="P35" s="200"/>
      <c r="Q35" s="198"/>
      <c r="R35" s="132"/>
    </row>
    <row r="36" spans="1:18" ht="15.75" thickBot="1" x14ac:dyDescent="0.3">
      <c r="A36" s="5" t="s">
        <v>153</v>
      </c>
      <c r="B36" s="354" t="s">
        <v>85</v>
      </c>
      <c r="C36" s="346"/>
      <c r="D36" s="346"/>
      <c r="E36" s="346"/>
      <c r="F36" s="346"/>
      <c r="G36" s="346"/>
      <c r="H36" s="346"/>
      <c r="I36" s="346"/>
      <c r="J36" s="346"/>
      <c r="K36" s="346"/>
      <c r="L36" s="346"/>
      <c r="M36" s="346"/>
      <c r="N36" s="346">
        <f>+SUM(N37:N40)</f>
        <v>1419.3</v>
      </c>
      <c r="O36" s="346" t="e">
        <f>+N36/#REF!</f>
        <v>#REF!</v>
      </c>
      <c r="P36" s="349"/>
      <c r="Q36" s="349"/>
      <c r="R36" s="437"/>
    </row>
    <row r="37" spans="1:18" s="57" customFormat="1" x14ac:dyDescent="0.25">
      <c r="A37" s="77" t="s">
        <v>154</v>
      </c>
      <c r="B37" s="68" t="s">
        <v>270</v>
      </c>
      <c r="C37" s="71" t="s">
        <v>18</v>
      </c>
      <c r="D37" s="69">
        <f>+Wood!Q83</f>
        <v>344.25</v>
      </c>
      <c r="E37" s="70">
        <v>0.5</v>
      </c>
      <c r="F37" s="70">
        <v>1.9</v>
      </c>
      <c r="G37" s="70">
        <v>0</v>
      </c>
      <c r="H37" s="70">
        <v>0</v>
      </c>
      <c r="I37" s="70">
        <f t="shared" ref="I37:I40" si="11">+E37+F37+G37+H37</f>
        <v>2.4</v>
      </c>
      <c r="J37" s="70">
        <f t="shared" ref="J37:J40" si="12">+E37*D37</f>
        <v>172.125</v>
      </c>
      <c r="K37" s="70">
        <f t="shared" ref="K37:K40" si="13">+F37*D37</f>
        <v>654.07499999999993</v>
      </c>
      <c r="L37" s="70">
        <f t="shared" ref="L37:L40" si="14">+G37*D37</f>
        <v>0</v>
      </c>
      <c r="M37" s="70">
        <f t="shared" ref="M37:M40" si="15">+H37*D37</f>
        <v>0</v>
      </c>
      <c r="N37" s="78">
        <f t="shared" si="5"/>
        <v>826.19999999999993</v>
      </c>
      <c r="O37" s="56"/>
      <c r="P37" s="125"/>
      <c r="Q37" s="126"/>
      <c r="R37" s="127"/>
    </row>
    <row r="38" spans="1:18" s="57" customFormat="1" x14ac:dyDescent="0.25">
      <c r="A38" s="85" t="s">
        <v>155</v>
      </c>
      <c r="B38" s="73" t="s">
        <v>70</v>
      </c>
      <c r="C38" s="76" t="s">
        <v>18</v>
      </c>
      <c r="D38" s="74">
        <f>+Wood!Q86+Wood!Q87</f>
        <v>114.75</v>
      </c>
      <c r="E38" s="75">
        <v>0.5</v>
      </c>
      <c r="F38" s="75">
        <v>1.9</v>
      </c>
      <c r="G38" s="75">
        <v>0</v>
      </c>
      <c r="H38" s="75">
        <v>0</v>
      </c>
      <c r="I38" s="75">
        <f t="shared" si="11"/>
        <v>2.4</v>
      </c>
      <c r="J38" s="75">
        <f t="shared" si="12"/>
        <v>57.375</v>
      </c>
      <c r="K38" s="75">
        <f t="shared" si="13"/>
        <v>218.02499999999998</v>
      </c>
      <c r="L38" s="75">
        <f t="shared" si="14"/>
        <v>0</v>
      </c>
      <c r="M38" s="75">
        <f t="shared" si="15"/>
        <v>0</v>
      </c>
      <c r="N38" s="86">
        <f t="shared" si="5"/>
        <v>275.39999999999998</v>
      </c>
      <c r="O38" s="56"/>
      <c r="P38" s="199"/>
      <c r="Q38" s="141"/>
      <c r="R38" s="129"/>
    </row>
    <row r="39" spans="1:18" s="57" customFormat="1" x14ac:dyDescent="0.25">
      <c r="A39" s="85" t="s">
        <v>156</v>
      </c>
      <c r="B39" s="73" t="s">
        <v>271</v>
      </c>
      <c r="C39" s="76" t="s">
        <v>18</v>
      </c>
      <c r="D39" s="74">
        <f>+D37+D38</f>
        <v>459</v>
      </c>
      <c r="E39" s="75">
        <v>0.2</v>
      </c>
      <c r="F39" s="75">
        <v>0.1</v>
      </c>
      <c r="G39" s="75">
        <v>0</v>
      </c>
      <c r="H39" s="75">
        <v>0</v>
      </c>
      <c r="I39" s="75">
        <f t="shared" si="11"/>
        <v>0.30000000000000004</v>
      </c>
      <c r="J39" s="75">
        <f t="shared" si="12"/>
        <v>91.800000000000011</v>
      </c>
      <c r="K39" s="75">
        <f t="shared" si="13"/>
        <v>45.900000000000006</v>
      </c>
      <c r="L39" s="75">
        <f t="shared" si="14"/>
        <v>0</v>
      </c>
      <c r="M39" s="75">
        <f t="shared" si="15"/>
        <v>0</v>
      </c>
      <c r="N39" s="86">
        <f t="shared" si="5"/>
        <v>137.70000000000002</v>
      </c>
      <c r="O39" s="56"/>
      <c r="P39" s="199"/>
      <c r="Q39" s="141"/>
      <c r="R39" s="129"/>
    </row>
    <row r="40" spans="1:18" s="57" customFormat="1" ht="15.75" thickBot="1" x14ac:dyDescent="0.3">
      <c r="A40" s="79" t="s">
        <v>157</v>
      </c>
      <c r="B40" s="80" t="s">
        <v>272</v>
      </c>
      <c r="C40" s="81" t="s">
        <v>15</v>
      </c>
      <c r="D40" s="82">
        <v>1</v>
      </c>
      <c r="E40" s="83">
        <v>50</v>
      </c>
      <c r="F40" s="83">
        <v>130</v>
      </c>
      <c r="G40" s="83">
        <v>0</v>
      </c>
      <c r="H40" s="83">
        <v>0</v>
      </c>
      <c r="I40" s="83">
        <f t="shared" si="11"/>
        <v>180</v>
      </c>
      <c r="J40" s="83">
        <f t="shared" si="12"/>
        <v>50</v>
      </c>
      <c r="K40" s="83">
        <f t="shared" si="13"/>
        <v>130</v>
      </c>
      <c r="L40" s="83">
        <f t="shared" si="14"/>
        <v>0</v>
      </c>
      <c r="M40" s="83">
        <f t="shared" si="15"/>
        <v>0</v>
      </c>
      <c r="N40" s="84">
        <f t="shared" si="5"/>
        <v>180</v>
      </c>
      <c r="O40" s="56"/>
      <c r="P40" s="200"/>
      <c r="Q40" s="198"/>
      <c r="R40" s="132"/>
    </row>
    <row r="41" spans="1:18" ht="15.75" thickBot="1" x14ac:dyDescent="0.3">
      <c r="A41" s="5" t="s">
        <v>158</v>
      </c>
      <c r="B41" s="354" t="s">
        <v>35</v>
      </c>
      <c r="C41" s="346"/>
      <c r="D41" s="346"/>
      <c r="E41" s="346"/>
      <c r="F41" s="346"/>
      <c r="G41" s="346"/>
      <c r="H41" s="346"/>
      <c r="I41" s="346"/>
      <c r="J41" s="346"/>
      <c r="K41" s="346"/>
      <c r="L41" s="346"/>
      <c r="M41" s="346"/>
      <c r="N41" s="346">
        <f>+SUM(N42:N49)</f>
        <v>4826.1842499999993</v>
      </c>
      <c r="O41" s="346" t="e">
        <f>+N41/#REF!</f>
        <v>#REF!</v>
      </c>
      <c r="P41" s="349"/>
      <c r="Q41" s="349"/>
      <c r="R41" s="437"/>
    </row>
    <row r="42" spans="1:18" s="57" customFormat="1" ht="45" x14ac:dyDescent="0.25">
      <c r="A42" s="77" t="s">
        <v>159</v>
      </c>
      <c r="B42" s="68" t="s">
        <v>275</v>
      </c>
      <c r="C42" s="71" t="s">
        <v>18</v>
      </c>
      <c r="D42" s="69">
        <f>+Wood!Q88-Wood!Q94-Wood!Q107</f>
        <v>478.5</v>
      </c>
      <c r="E42" s="70">
        <v>0.5</v>
      </c>
      <c r="F42" s="70">
        <v>1.9</v>
      </c>
      <c r="G42" s="70">
        <v>0</v>
      </c>
      <c r="H42" s="70">
        <v>0</v>
      </c>
      <c r="I42" s="70">
        <f t="shared" ref="I42:I49" si="16">+E42+F42+G42+H42</f>
        <v>2.4</v>
      </c>
      <c r="J42" s="70">
        <f t="shared" ref="J42:J49" si="17">+E42*D42</f>
        <v>239.25</v>
      </c>
      <c r="K42" s="70">
        <f t="shared" ref="K42:K49" si="18">+F42*D42</f>
        <v>909.15</v>
      </c>
      <c r="L42" s="70">
        <f t="shared" ref="L42:L49" si="19">+G42*D42</f>
        <v>0</v>
      </c>
      <c r="M42" s="70">
        <f t="shared" ref="M42:M49" si="20">+H42*D42</f>
        <v>0</v>
      </c>
      <c r="N42" s="78">
        <f t="shared" si="5"/>
        <v>1148.4000000000001</v>
      </c>
      <c r="O42" s="56"/>
      <c r="P42" s="125"/>
      <c r="Q42" s="126"/>
      <c r="R42" s="127"/>
    </row>
    <row r="43" spans="1:18" s="57" customFormat="1" ht="45" x14ac:dyDescent="0.25">
      <c r="A43" s="85" t="s">
        <v>160</v>
      </c>
      <c r="B43" s="73" t="s">
        <v>276</v>
      </c>
      <c r="C43" s="76" t="s">
        <v>18</v>
      </c>
      <c r="D43" s="74">
        <f>+Wood!Q88-Wood!Q94-Wood!Q107</f>
        <v>478.5</v>
      </c>
      <c r="E43" s="75">
        <v>0.2</v>
      </c>
      <c r="F43" s="75">
        <v>0.1</v>
      </c>
      <c r="G43" s="75">
        <v>0</v>
      </c>
      <c r="H43" s="75">
        <v>0</v>
      </c>
      <c r="I43" s="75">
        <f t="shared" si="16"/>
        <v>0.30000000000000004</v>
      </c>
      <c r="J43" s="75">
        <f t="shared" si="17"/>
        <v>95.7</v>
      </c>
      <c r="K43" s="75">
        <f t="shared" si="18"/>
        <v>47.85</v>
      </c>
      <c r="L43" s="75">
        <f t="shared" si="19"/>
        <v>0</v>
      </c>
      <c r="M43" s="75">
        <f t="shared" si="20"/>
        <v>0</v>
      </c>
      <c r="N43" s="86">
        <f t="shared" si="5"/>
        <v>143.55000000000001</v>
      </c>
      <c r="O43" s="56"/>
      <c r="P43" s="199"/>
      <c r="Q43" s="141"/>
      <c r="R43" s="129"/>
    </row>
    <row r="44" spans="1:18" s="57" customFormat="1" x14ac:dyDescent="0.25">
      <c r="A44" s="85" t="s">
        <v>161</v>
      </c>
      <c r="B44" s="73" t="s">
        <v>68</v>
      </c>
      <c r="C44" s="76" t="s">
        <v>54</v>
      </c>
      <c r="D44" s="74">
        <v>1</v>
      </c>
      <c r="E44" s="75">
        <v>75</v>
      </c>
      <c r="F44" s="75">
        <v>95</v>
      </c>
      <c r="G44" s="75">
        <v>0</v>
      </c>
      <c r="H44" s="75">
        <v>0</v>
      </c>
      <c r="I44" s="75">
        <f t="shared" si="16"/>
        <v>170</v>
      </c>
      <c r="J44" s="75">
        <f t="shared" si="17"/>
        <v>75</v>
      </c>
      <c r="K44" s="75">
        <f t="shared" si="18"/>
        <v>95</v>
      </c>
      <c r="L44" s="75">
        <f t="shared" si="19"/>
        <v>0</v>
      </c>
      <c r="M44" s="75">
        <f t="shared" si="20"/>
        <v>0</v>
      </c>
      <c r="N44" s="86">
        <f t="shared" si="5"/>
        <v>170</v>
      </c>
      <c r="O44" s="56"/>
      <c r="P44" s="199"/>
      <c r="Q44" s="141"/>
      <c r="R44" s="129"/>
    </row>
    <row r="45" spans="1:18" s="57" customFormat="1" ht="45" x14ac:dyDescent="0.25">
      <c r="A45" s="85" t="s">
        <v>162</v>
      </c>
      <c r="B45" s="73" t="s">
        <v>112</v>
      </c>
      <c r="C45" s="76" t="s">
        <v>13</v>
      </c>
      <c r="D45" s="74">
        <v>40.43</v>
      </c>
      <c r="E45" s="75">
        <v>6</v>
      </c>
      <c r="F45" s="75">
        <v>19.350000000000001</v>
      </c>
      <c r="G45" s="75">
        <v>0</v>
      </c>
      <c r="H45" s="75">
        <v>0</v>
      </c>
      <c r="I45" s="75">
        <f t="shared" si="16"/>
        <v>25.35</v>
      </c>
      <c r="J45" s="75">
        <f t="shared" si="17"/>
        <v>242.57999999999998</v>
      </c>
      <c r="K45" s="75">
        <f t="shared" si="18"/>
        <v>782.32050000000004</v>
      </c>
      <c r="L45" s="75">
        <f t="shared" si="19"/>
        <v>0</v>
      </c>
      <c r="M45" s="75">
        <f t="shared" si="20"/>
        <v>0</v>
      </c>
      <c r="N45" s="86">
        <f t="shared" si="5"/>
        <v>1024.9005</v>
      </c>
      <c r="O45" s="56"/>
      <c r="P45" s="199"/>
      <c r="Q45" s="141"/>
      <c r="R45" s="129"/>
    </row>
    <row r="46" spans="1:18" s="57" customFormat="1" ht="30" x14ac:dyDescent="0.25">
      <c r="A46" s="85" t="s">
        <v>163</v>
      </c>
      <c r="B46" s="73" t="s">
        <v>83</v>
      </c>
      <c r="C46" s="76" t="s">
        <v>18</v>
      </c>
      <c r="D46" s="74">
        <f>+Wood!Q48</f>
        <v>110.25</v>
      </c>
      <c r="E46" s="75">
        <v>0.85</v>
      </c>
      <c r="F46" s="75">
        <v>2.0499999999999998</v>
      </c>
      <c r="G46" s="75">
        <v>0</v>
      </c>
      <c r="H46" s="75">
        <v>0</v>
      </c>
      <c r="I46" s="75">
        <f t="shared" si="16"/>
        <v>2.9</v>
      </c>
      <c r="J46" s="75">
        <f t="shared" si="17"/>
        <v>93.712499999999991</v>
      </c>
      <c r="K46" s="75">
        <f t="shared" si="18"/>
        <v>226.01249999999999</v>
      </c>
      <c r="L46" s="75">
        <f t="shared" si="19"/>
        <v>0</v>
      </c>
      <c r="M46" s="75">
        <f t="shared" si="20"/>
        <v>0</v>
      </c>
      <c r="N46" s="86">
        <f t="shared" si="5"/>
        <v>319.72499999999997</v>
      </c>
      <c r="O46" s="56"/>
      <c r="P46" s="199"/>
      <c r="Q46" s="141"/>
      <c r="R46" s="129"/>
    </row>
    <row r="47" spans="1:18" s="57" customFormat="1" ht="30" x14ac:dyDescent="0.25">
      <c r="A47" s="85" t="s">
        <v>164</v>
      </c>
      <c r="B47" s="73" t="s">
        <v>77</v>
      </c>
      <c r="C47" s="76" t="s">
        <v>18</v>
      </c>
      <c r="D47" s="74">
        <f>+Wood!Q45</f>
        <v>156.375</v>
      </c>
      <c r="E47" s="75">
        <v>0.8</v>
      </c>
      <c r="F47" s="75">
        <v>2.0499999999999998</v>
      </c>
      <c r="G47" s="75">
        <v>0</v>
      </c>
      <c r="H47" s="75">
        <v>0</v>
      </c>
      <c r="I47" s="75">
        <f t="shared" si="16"/>
        <v>2.8499999999999996</v>
      </c>
      <c r="J47" s="75">
        <f t="shared" si="17"/>
        <v>125.10000000000001</v>
      </c>
      <c r="K47" s="75">
        <f t="shared" si="18"/>
        <v>320.56874999999997</v>
      </c>
      <c r="L47" s="75">
        <f t="shared" si="19"/>
        <v>0</v>
      </c>
      <c r="M47" s="75">
        <f t="shared" si="20"/>
        <v>0</v>
      </c>
      <c r="N47" s="86">
        <f t="shared" si="5"/>
        <v>445.66874999999999</v>
      </c>
      <c r="O47" s="56"/>
      <c r="P47" s="199"/>
      <c r="Q47" s="141"/>
      <c r="R47" s="129"/>
    </row>
    <row r="48" spans="1:18" s="57" customFormat="1" ht="17.25" x14ac:dyDescent="0.25">
      <c r="A48" s="85" t="s">
        <v>165</v>
      </c>
      <c r="B48" s="73" t="s">
        <v>235</v>
      </c>
      <c r="C48" s="76" t="s">
        <v>13</v>
      </c>
      <c r="D48" s="74">
        <v>33.44</v>
      </c>
      <c r="E48" s="75">
        <v>12</v>
      </c>
      <c r="F48" s="75">
        <v>32.75</v>
      </c>
      <c r="G48" s="75">
        <v>0</v>
      </c>
      <c r="H48" s="75">
        <v>0</v>
      </c>
      <c r="I48" s="75">
        <f t="shared" si="16"/>
        <v>44.75</v>
      </c>
      <c r="J48" s="75">
        <f t="shared" si="17"/>
        <v>401.28</v>
      </c>
      <c r="K48" s="75">
        <f t="shared" si="18"/>
        <v>1095.1599999999999</v>
      </c>
      <c r="L48" s="75">
        <f t="shared" si="19"/>
        <v>0</v>
      </c>
      <c r="M48" s="75">
        <f t="shared" si="20"/>
        <v>0</v>
      </c>
      <c r="N48" s="86">
        <f t="shared" si="5"/>
        <v>1496.4399999999998</v>
      </c>
      <c r="O48" s="56"/>
      <c r="P48" s="199"/>
      <c r="Q48" s="141"/>
      <c r="R48" s="129"/>
    </row>
    <row r="49" spans="1:18" s="57" customFormat="1" ht="45.75" thickBot="1" x14ac:dyDescent="0.3">
      <c r="A49" s="85" t="s">
        <v>166</v>
      </c>
      <c r="B49" s="80" t="s">
        <v>86</v>
      </c>
      <c r="C49" s="87" t="s">
        <v>13</v>
      </c>
      <c r="D49" s="82">
        <v>3.1</v>
      </c>
      <c r="E49" s="83">
        <v>6.5</v>
      </c>
      <c r="F49" s="83">
        <v>18.5</v>
      </c>
      <c r="G49" s="83">
        <v>0</v>
      </c>
      <c r="H49" s="83">
        <v>0</v>
      </c>
      <c r="I49" s="83">
        <f t="shared" si="16"/>
        <v>25</v>
      </c>
      <c r="J49" s="83">
        <f t="shared" si="17"/>
        <v>20.150000000000002</v>
      </c>
      <c r="K49" s="83">
        <f t="shared" si="18"/>
        <v>57.35</v>
      </c>
      <c r="L49" s="83">
        <f t="shared" si="19"/>
        <v>0</v>
      </c>
      <c r="M49" s="83">
        <f t="shared" si="20"/>
        <v>0</v>
      </c>
      <c r="N49" s="84">
        <f t="shared" si="5"/>
        <v>77.5</v>
      </c>
      <c r="O49" s="56"/>
      <c r="P49" s="440"/>
      <c r="Q49" s="198"/>
      <c r="R49" s="132"/>
    </row>
    <row r="50" spans="1:18" ht="15.75" thickBot="1" x14ac:dyDescent="0.3">
      <c r="A50" s="5" t="s">
        <v>168</v>
      </c>
      <c r="B50" s="354" t="s">
        <v>36</v>
      </c>
      <c r="C50" s="346"/>
      <c r="D50" s="346"/>
      <c r="E50" s="346"/>
      <c r="F50" s="346"/>
      <c r="G50" s="346"/>
      <c r="H50" s="346"/>
      <c r="I50" s="346"/>
      <c r="J50" s="346"/>
      <c r="K50" s="346"/>
      <c r="L50" s="346"/>
      <c r="M50" s="346"/>
      <c r="N50" s="346">
        <f>+SUM(N51:N54)</f>
        <v>2656.0124999999998</v>
      </c>
      <c r="O50" s="346" t="e">
        <f>+N50/#REF!</f>
        <v>#REF!</v>
      </c>
      <c r="P50" s="349"/>
      <c r="Q50" s="349"/>
      <c r="R50" s="437"/>
    </row>
    <row r="51" spans="1:18" s="57" customFormat="1" ht="60" x14ac:dyDescent="0.25">
      <c r="A51" s="77" t="s">
        <v>169</v>
      </c>
      <c r="B51" s="68" t="s">
        <v>87</v>
      </c>
      <c r="C51" s="71" t="s">
        <v>18</v>
      </c>
      <c r="D51" s="69">
        <f>+Wood!Q122</f>
        <v>417.33333333333331</v>
      </c>
      <c r="E51" s="70">
        <v>0.5</v>
      </c>
      <c r="F51" s="70">
        <v>1.9</v>
      </c>
      <c r="G51" s="70">
        <v>0</v>
      </c>
      <c r="H51" s="70">
        <v>0</v>
      </c>
      <c r="I51" s="70">
        <f t="shared" ref="I51:I54" si="21">+E51+F51+G51+H51</f>
        <v>2.4</v>
      </c>
      <c r="J51" s="70">
        <f t="shared" ref="J51:J54" si="22">+E51*D51</f>
        <v>208.66666666666666</v>
      </c>
      <c r="K51" s="70">
        <f t="shared" ref="K51:K54" si="23">+F51*D51</f>
        <v>792.93333333333328</v>
      </c>
      <c r="L51" s="70">
        <f t="shared" ref="L51:L54" si="24">+G51*D51</f>
        <v>0</v>
      </c>
      <c r="M51" s="70">
        <f t="shared" ref="M51:M54" si="25">+H51*D51</f>
        <v>0</v>
      </c>
      <c r="N51" s="78">
        <f t="shared" si="5"/>
        <v>1001.5999999999999</v>
      </c>
      <c r="O51" s="56"/>
      <c r="P51" s="125"/>
      <c r="Q51" s="126"/>
      <c r="R51" s="127"/>
    </row>
    <row r="52" spans="1:18" s="57" customFormat="1" ht="60" x14ac:dyDescent="0.25">
      <c r="A52" s="85" t="s">
        <v>170</v>
      </c>
      <c r="B52" s="73" t="s">
        <v>88</v>
      </c>
      <c r="C52" s="76" t="s">
        <v>18</v>
      </c>
      <c r="D52" s="74">
        <f>+Wood!Q122</f>
        <v>417.33333333333331</v>
      </c>
      <c r="E52" s="75">
        <v>0.2</v>
      </c>
      <c r="F52" s="75">
        <v>0.1</v>
      </c>
      <c r="G52" s="75">
        <v>0</v>
      </c>
      <c r="H52" s="75">
        <v>0</v>
      </c>
      <c r="I52" s="75">
        <f t="shared" si="21"/>
        <v>0.30000000000000004</v>
      </c>
      <c r="J52" s="75">
        <f t="shared" si="22"/>
        <v>83.466666666666669</v>
      </c>
      <c r="K52" s="75">
        <f t="shared" si="23"/>
        <v>41.733333333333334</v>
      </c>
      <c r="L52" s="75">
        <f t="shared" si="24"/>
        <v>0</v>
      </c>
      <c r="M52" s="75">
        <f t="shared" si="25"/>
        <v>0</v>
      </c>
      <c r="N52" s="86">
        <f t="shared" si="5"/>
        <v>125.2</v>
      </c>
      <c r="O52" s="56"/>
      <c r="P52" s="199"/>
      <c r="Q52" s="141"/>
      <c r="R52" s="129"/>
    </row>
    <row r="53" spans="1:18" s="57" customFormat="1" x14ac:dyDescent="0.25">
      <c r="A53" s="85" t="s">
        <v>171</v>
      </c>
      <c r="B53" s="73" t="s">
        <v>98</v>
      </c>
      <c r="C53" s="72" t="s">
        <v>54</v>
      </c>
      <c r="D53" s="74">
        <v>1</v>
      </c>
      <c r="E53" s="75">
        <v>50</v>
      </c>
      <c r="F53" s="75">
        <v>130</v>
      </c>
      <c r="G53" s="75">
        <v>0</v>
      </c>
      <c r="H53" s="75">
        <v>0</v>
      </c>
      <c r="I53" s="75">
        <f t="shared" si="21"/>
        <v>180</v>
      </c>
      <c r="J53" s="75">
        <f t="shared" si="22"/>
        <v>50</v>
      </c>
      <c r="K53" s="75">
        <f t="shared" si="23"/>
        <v>130</v>
      </c>
      <c r="L53" s="75">
        <f t="shared" si="24"/>
        <v>0</v>
      </c>
      <c r="M53" s="75">
        <f t="shared" si="25"/>
        <v>0</v>
      </c>
      <c r="N53" s="86">
        <f t="shared" si="5"/>
        <v>180</v>
      </c>
      <c r="O53" s="56"/>
      <c r="P53" s="199"/>
      <c r="Q53" s="141"/>
      <c r="R53" s="129"/>
    </row>
    <row r="54" spans="1:18" s="57" customFormat="1" ht="18" thickBot="1" x14ac:dyDescent="0.3">
      <c r="A54" s="79" t="s">
        <v>172</v>
      </c>
      <c r="B54" s="80" t="s">
        <v>236</v>
      </c>
      <c r="C54" s="87" t="s">
        <v>13</v>
      </c>
      <c r="D54" s="82">
        <v>30.15</v>
      </c>
      <c r="E54" s="83">
        <v>12</v>
      </c>
      <c r="F54" s="83">
        <v>32.75</v>
      </c>
      <c r="G54" s="83">
        <v>0</v>
      </c>
      <c r="H54" s="83">
        <v>0</v>
      </c>
      <c r="I54" s="83">
        <f t="shared" si="21"/>
        <v>44.75</v>
      </c>
      <c r="J54" s="83">
        <f t="shared" si="22"/>
        <v>361.79999999999995</v>
      </c>
      <c r="K54" s="83">
        <f t="shared" si="23"/>
        <v>987.41249999999991</v>
      </c>
      <c r="L54" s="83">
        <f t="shared" si="24"/>
        <v>0</v>
      </c>
      <c r="M54" s="83">
        <f t="shared" si="25"/>
        <v>0</v>
      </c>
      <c r="N54" s="84">
        <f t="shared" si="5"/>
        <v>1349.2124999999999</v>
      </c>
      <c r="O54" s="56"/>
      <c r="P54" s="200"/>
      <c r="Q54" s="198"/>
      <c r="R54" s="132"/>
    </row>
    <row r="55" spans="1:18" s="57" customFormat="1" ht="15.75" thickBot="1" x14ac:dyDescent="0.3">
      <c r="A55" s="5" t="s">
        <v>174</v>
      </c>
      <c r="B55" s="354" t="s">
        <v>37</v>
      </c>
      <c r="C55" s="346"/>
      <c r="D55" s="346"/>
      <c r="E55" s="346"/>
      <c r="F55" s="346"/>
      <c r="G55" s="346"/>
      <c r="H55" s="346"/>
      <c r="I55" s="346"/>
      <c r="J55" s="346"/>
      <c r="K55" s="346"/>
      <c r="L55" s="346"/>
      <c r="M55" s="346"/>
      <c r="N55" s="346">
        <f>SUM(N56:N56)</f>
        <v>589.64100000000008</v>
      </c>
      <c r="O55" s="346" t="e">
        <f>+N55/#REF!</f>
        <v>#REF!</v>
      </c>
      <c r="P55" s="349"/>
      <c r="Q55" s="349"/>
      <c r="R55" s="437"/>
    </row>
    <row r="56" spans="1:18" s="57" customFormat="1" ht="30.75" thickBot="1" x14ac:dyDescent="0.3">
      <c r="A56" s="92" t="s">
        <v>175</v>
      </c>
      <c r="B56" s="93" t="s">
        <v>113</v>
      </c>
      <c r="C56" s="94" t="s">
        <v>13</v>
      </c>
      <c r="D56" s="95">
        <v>23.26</v>
      </c>
      <c r="E56" s="96">
        <v>6</v>
      </c>
      <c r="F56" s="96">
        <v>19.350000000000001</v>
      </c>
      <c r="G56" s="96">
        <v>0</v>
      </c>
      <c r="H56" s="96">
        <v>0</v>
      </c>
      <c r="I56" s="96">
        <f t="shared" ref="I56" si="26">+E56+F56+G56+H56</f>
        <v>25.35</v>
      </c>
      <c r="J56" s="96">
        <f t="shared" ref="J56" si="27">+E56*D56</f>
        <v>139.56</v>
      </c>
      <c r="K56" s="96">
        <f t="shared" ref="K56" si="28">+F56*D56</f>
        <v>450.08100000000007</v>
      </c>
      <c r="L56" s="96">
        <f t="shared" ref="L56" si="29">+G56*D56</f>
        <v>0</v>
      </c>
      <c r="M56" s="96">
        <f t="shared" ref="M56" si="30">+H56*D56</f>
        <v>0</v>
      </c>
      <c r="N56" s="97">
        <f t="shared" ref="N56" si="31">+J56+K56+L56+M56</f>
        <v>589.64100000000008</v>
      </c>
      <c r="O56" s="56"/>
      <c r="P56" s="169"/>
      <c r="Q56" s="163"/>
      <c r="R56" s="164"/>
    </row>
    <row r="57" spans="1:18" s="57" customFormat="1" ht="15.75" thickBot="1" x14ac:dyDescent="0.3">
      <c r="A57" s="5" t="s">
        <v>176</v>
      </c>
      <c r="B57" s="354" t="s">
        <v>135</v>
      </c>
      <c r="C57" s="346"/>
      <c r="D57" s="346"/>
      <c r="E57" s="346"/>
      <c r="F57" s="346"/>
      <c r="G57" s="346"/>
      <c r="H57" s="346"/>
      <c r="I57" s="346"/>
      <c r="J57" s="346"/>
      <c r="K57" s="346"/>
      <c r="L57" s="346"/>
      <c r="M57" s="346"/>
      <c r="N57" s="346">
        <f>SUM(N58:N63)</f>
        <v>1382.8154999999999</v>
      </c>
      <c r="O57" s="346" t="e">
        <f>+N57/#REF!</f>
        <v>#REF!</v>
      </c>
      <c r="P57" s="349"/>
      <c r="Q57" s="349"/>
      <c r="R57" s="437"/>
    </row>
    <row r="58" spans="1:18" s="57" customFormat="1" ht="30" x14ac:dyDescent="0.25">
      <c r="A58" s="77" t="s">
        <v>177</v>
      </c>
      <c r="B58" s="68" t="s">
        <v>113</v>
      </c>
      <c r="C58" s="71" t="s">
        <v>13</v>
      </c>
      <c r="D58" s="69">
        <v>8.0299999999999994</v>
      </c>
      <c r="E58" s="70">
        <v>6</v>
      </c>
      <c r="F58" s="70">
        <v>19.350000000000001</v>
      </c>
      <c r="G58" s="70">
        <v>0</v>
      </c>
      <c r="H58" s="70">
        <v>0</v>
      </c>
      <c r="I58" s="70">
        <f t="shared" ref="I58:I63" si="32">+E58+F58+G58+H58</f>
        <v>25.35</v>
      </c>
      <c r="J58" s="70">
        <f t="shared" ref="J58:J63" si="33">+E58*D58</f>
        <v>48.179999999999993</v>
      </c>
      <c r="K58" s="70">
        <f t="shared" ref="K58:K63" si="34">+F58*D58</f>
        <v>155.38050000000001</v>
      </c>
      <c r="L58" s="70">
        <f t="shared" ref="L58:L63" si="35">+G58*D58</f>
        <v>0</v>
      </c>
      <c r="M58" s="70">
        <f t="shared" ref="M58:M63" si="36">+H58*D58</f>
        <v>0</v>
      </c>
      <c r="N58" s="78">
        <f t="shared" ref="N58:N63" si="37">+J58+K58+L58+M58</f>
        <v>203.56049999999999</v>
      </c>
      <c r="O58" s="56"/>
      <c r="P58" s="125"/>
      <c r="Q58" s="126"/>
      <c r="R58" s="127"/>
    </row>
    <row r="59" spans="1:18" s="57" customFormat="1" ht="45" x14ac:dyDescent="0.25">
      <c r="A59" s="85" t="s">
        <v>178</v>
      </c>
      <c r="B59" s="73" t="s">
        <v>277</v>
      </c>
      <c r="C59" s="76" t="s">
        <v>18</v>
      </c>
      <c r="D59" s="74">
        <f>+Wood!Q137</f>
        <v>143.91666666666666</v>
      </c>
      <c r="E59" s="75">
        <v>0.5</v>
      </c>
      <c r="F59" s="75">
        <v>1.9</v>
      </c>
      <c r="G59" s="75">
        <v>0</v>
      </c>
      <c r="H59" s="75">
        <v>0</v>
      </c>
      <c r="I59" s="75">
        <f t="shared" si="32"/>
        <v>2.4</v>
      </c>
      <c r="J59" s="75">
        <f t="shared" si="33"/>
        <v>71.958333333333329</v>
      </c>
      <c r="K59" s="75">
        <f t="shared" si="34"/>
        <v>273.44166666666666</v>
      </c>
      <c r="L59" s="75">
        <f t="shared" si="35"/>
        <v>0</v>
      </c>
      <c r="M59" s="75">
        <f t="shared" si="36"/>
        <v>0</v>
      </c>
      <c r="N59" s="86">
        <f t="shared" si="37"/>
        <v>345.4</v>
      </c>
      <c r="O59" s="56"/>
      <c r="P59" s="199"/>
      <c r="Q59" s="141"/>
      <c r="R59" s="129"/>
    </row>
    <row r="60" spans="1:18" s="57" customFormat="1" ht="45" x14ac:dyDescent="0.25">
      <c r="A60" s="85" t="s">
        <v>179</v>
      </c>
      <c r="B60" s="73" t="s">
        <v>278</v>
      </c>
      <c r="C60" s="72" t="s">
        <v>18</v>
      </c>
      <c r="D60" s="74">
        <f>+Wood!Q137</f>
        <v>143.91666666666666</v>
      </c>
      <c r="E60" s="75">
        <v>0.2</v>
      </c>
      <c r="F60" s="75">
        <v>0.1</v>
      </c>
      <c r="G60" s="75">
        <v>0</v>
      </c>
      <c r="H60" s="75">
        <v>0</v>
      </c>
      <c r="I60" s="75">
        <f t="shared" si="32"/>
        <v>0.30000000000000004</v>
      </c>
      <c r="J60" s="75">
        <f t="shared" si="33"/>
        <v>28.783333333333331</v>
      </c>
      <c r="K60" s="75">
        <f t="shared" si="34"/>
        <v>14.391666666666666</v>
      </c>
      <c r="L60" s="75">
        <f t="shared" si="35"/>
        <v>0</v>
      </c>
      <c r="M60" s="75">
        <f t="shared" si="36"/>
        <v>0</v>
      </c>
      <c r="N60" s="86">
        <f t="shared" si="37"/>
        <v>43.174999999999997</v>
      </c>
      <c r="O60" s="56"/>
      <c r="P60" s="199"/>
      <c r="Q60" s="141"/>
      <c r="R60" s="129"/>
    </row>
    <row r="61" spans="1:18" s="57" customFormat="1" ht="30" x14ac:dyDescent="0.25">
      <c r="A61" s="85" t="s">
        <v>180</v>
      </c>
      <c r="B61" s="73" t="s">
        <v>56</v>
      </c>
      <c r="C61" s="76" t="s">
        <v>13</v>
      </c>
      <c r="D61" s="74">
        <v>8.4600000000000009</v>
      </c>
      <c r="E61" s="75">
        <v>5.5</v>
      </c>
      <c r="F61" s="75">
        <v>27.5</v>
      </c>
      <c r="G61" s="75">
        <v>0</v>
      </c>
      <c r="H61" s="75">
        <v>0</v>
      </c>
      <c r="I61" s="75">
        <f t="shared" si="32"/>
        <v>33</v>
      </c>
      <c r="J61" s="75">
        <f t="shared" si="33"/>
        <v>46.53</v>
      </c>
      <c r="K61" s="75">
        <f t="shared" si="34"/>
        <v>232.65000000000003</v>
      </c>
      <c r="L61" s="75">
        <f t="shared" si="35"/>
        <v>0</v>
      </c>
      <c r="M61" s="75">
        <f t="shared" si="36"/>
        <v>0</v>
      </c>
      <c r="N61" s="86">
        <f t="shared" si="37"/>
        <v>279.18000000000006</v>
      </c>
      <c r="O61" s="56"/>
      <c r="P61" s="199"/>
      <c r="Q61" s="141"/>
      <c r="R61" s="129"/>
    </row>
    <row r="62" spans="1:18" s="57" customFormat="1" ht="17.25" x14ac:dyDescent="0.25">
      <c r="A62" s="85" t="s">
        <v>181</v>
      </c>
      <c r="B62" s="73" t="s">
        <v>57</v>
      </c>
      <c r="C62" s="76" t="s">
        <v>13</v>
      </c>
      <c r="D62" s="74">
        <v>8.4600000000000009</v>
      </c>
      <c r="E62" s="75">
        <v>6</v>
      </c>
      <c r="F62" s="75">
        <v>19</v>
      </c>
      <c r="G62" s="75">
        <v>0</v>
      </c>
      <c r="H62" s="75">
        <v>0</v>
      </c>
      <c r="I62" s="75">
        <f t="shared" si="32"/>
        <v>25</v>
      </c>
      <c r="J62" s="75">
        <f t="shared" si="33"/>
        <v>50.760000000000005</v>
      </c>
      <c r="K62" s="75">
        <f t="shared" si="34"/>
        <v>160.74</v>
      </c>
      <c r="L62" s="75">
        <f t="shared" si="35"/>
        <v>0</v>
      </c>
      <c r="M62" s="75">
        <f t="shared" si="36"/>
        <v>0</v>
      </c>
      <c r="N62" s="86">
        <f t="shared" si="37"/>
        <v>211.5</v>
      </c>
      <c r="O62" s="56"/>
      <c r="P62" s="199"/>
      <c r="Q62" s="141"/>
      <c r="R62" s="129"/>
    </row>
    <row r="63" spans="1:18" s="57" customFormat="1" ht="30.75" thickBot="1" x14ac:dyDescent="0.3">
      <c r="A63" s="79" t="s">
        <v>244</v>
      </c>
      <c r="B63" s="80" t="s">
        <v>245</v>
      </c>
      <c r="C63" s="81" t="s">
        <v>54</v>
      </c>
      <c r="D63" s="82">
        <v>1</v>
      </c>
      <c r="E63" s="83">
        <v>60</v>
      </c>
      <c r="F63" s="83">
        <v>240</v>
      </c>
      <c r="G63" s="83">
        <v>0</v>
      </c>
      <c r="H63" s="83">
        <v>0</v>
      </c>
      <c r="I63" s="83">
        <f t="shared" si="32"/>
        <v>300</v>
      </c>
      <c r="J63" s="83">
        <f t="shared" si="33"/>
        <v>60</v>
      </c>
      <c r="K63" s="83">
        <f t="shared" si="34"/>
        <v>240</v>
      </c>
      <c r="L63" s="83">
        <f t="shared" si="35"/>
        <v>0</v>
      </c>
      <c r="M63" s="83">
        <f t="shared" si="36"/>
        <v>0</v>
      </c>
      <c r="N63" s="84">
        <f t="shared" si="37"/>
        <v>300</v>
      </c>
      <c r="O63" s="56"/>
      <c r="P63" s="200"/>
      <c r="Q63" s="198"/>
      <c r="R63" s="132"/>
    </row>
    <row r="64" spans="1:18" ht="15.75" thickBot="1" x14ac:dyDescent="0.3">
      <c r="A64" s="5" t="s">
        <v>182</v>
      </c>
      <c r="B64" s="354" t="s">
        <v>102</v>
      </c>
      <c r="C64" s="346"/>
      <c r="D64" s="346"/>
      <c r="E64" s="346"/>
      <c r="F64" s="346"/>
      <c r="G64" s="346"/>
      <c r="H64" s="346"/>
      <c r="I64" s="346"/>
      <c r="J64" s="346"/>
      <c r="K64" s="346"/>
      <c r="L64" s="346"/>
      <c r="M64" s="346"/>
      <c r="N64" s="346">
        <f>SUM(N65:N69)</f>
        <v>1795.5</v>
      </c>
      <c r="O64" s="346" t="e">
        <f>+N64/#REF!</f>
        <v>#REF!</v>
      </c>
      <c r="P64" s="349"/>
      <c r="Q64" s="349"/>
      <c r="R64" s="437"/>
    </row>
    <row r="65" spans="1:18" s="57" customFormat="1" ht="60" x14ac:dyDescent="0.25">
      <c r="A65" s="77" t="s">
        <v>183</v>
      </c>
      <c r="B65" s="88" t="s">
        <v>104</v>
      </c>
      <c r="C65" s="71" t="s">
        <v>103</v>
      </c>
      <c r="D65" s="69">
        <v>1</v>
      </c>
      <c r="E65" s="70">
        <v>0</v>
      </c>
      <c r="F65" s="70">
        <v>0</v>
      </c>
      <c r="G65" s="70">
        <v>0</v>
      </c>
      <c r="H65" s="70">
        <v>770</v>
      </c>
      <c r="I65" s="70">
        <f t="shared" ref="I65:I69" si="38">+E65+F65+G65+H65</f>
        <v>770</v>
      </c>
      <c r="J65" s="70">
        <f t="shared" ref="J65:J69" si="39">+E65*D65</f>
        <v>0</v>
      </c>
      <c r="K65" s="70">
        <f t="shared" ref="K65:K69" si="40">+F65*D65</f>
        <v>0</v>
      </c>
      <c r="L65" s="70">
        <f t="shared" ref="L65:L69" si="41">+G65*D65</f>
        <v>0</v>
      </c>
      <c r="M65" s="70">
        <f t="shared" ref="M65:M69" si="42">+H65*D65</f>
        <v>770</v>
      </c>
      <c r="N65" s="78">
        <f t="shared" ref="N65:N69" si="43">+J65+K65+L65+M65</f>
        <v>770</v>
      </c>
      <c r="O65" s="56"/>
      <c r="P65" s="125"/>
      <c r="Q65" s="126"/>
      <c r="R65" s="127"/>
    </row>
    <row r="66" spans="1:18" s="57" customFormat="1" ht="60" x14ac:dyDescent="0.25">
      <c r="A66" s="85" t="s">
        <v>184</v>
      </c>
      <c r="B66" s="89" t="s">
        <v>106</v>
      </c>
      <c r="C66" s="76" t="s">
        <v>103</v>
      </c>
      <c r="D66" s="74">
        <v>1</v>
      </c>
      <c r="E66" s="75">
        <v>0</v>
      </c>
      <c r="F66" s="75">
        <v>0</v>
      </c>
      <c r="G66" s="75">
        <v>0</v>
      </c>
      <c r="H66" s="75">
        <v>370</v>
      </c>
      <c r="I66" s="75">
        <f t="shared" si="38"/>
        <v>370</v>
      </c>
      <c r="J66" s="75">
        <f t="shared" si="39"/>
        <v>0</v>
      </c>
      <c r="K66" s="75">
        <f t="shared" si="40"/>
        <v>0</v>
      </c>
      <c r="L66" s="75">
        <f t="shared" si="41"/>
        <v>0</v>
      </c>
      <c r="M66" s="75">
        <f t="shared" si="42"/>
        <v>370</v>
      </c>
      <c r="N66" s="86">
        <f t="shared" si="43"/>
        <v>370</v>
      </c>
      <c r="O66" s="56"/>
      <c r="P66" s="199"/>
      <c r="Q66" s="141"/>
      <c r="R66" s="129"/>
    </row>
    <row r="67" spans="1:18" s="57" customFormat="1" ht="45" x14ac:dyDescent="0.25">
      <c r="A67" s="85" t="s">
        <v>185</v>
      </c>
      <c r="B67" s="89" t="s">
        <v>136</v>
      </c>
      <c r="C67" s="76" t="s">
        <v>103</v>
      </c>
      <c r="D67" s="74">
        <v>1</v>
      </c>
      <c r="E67" s="75">
        <v>0</v>
      </c>
      <c r="F67" s="75">
        <v>0</v>
      </c>
      <c r="G67" s="75">
        <v>0</v>
      </c>
      <c r="H67" s="75">
        <v>225.5</v>
      </c>
      <c r="I67" s="75">
        <f t="shared" si="38"/>
        <v>225.5</v>
      </c>
      <c r="J67" s="75">
        <f t="shared" si="39"/>
        <v>0</v>
      </c>
      <c r="K67" s="75">
        <f t="shared" si="40"/>
        <v>0</v>
      </c>
      <c r="L67" s="75">
        <f t="shared" si="41"/>
        <v>0</v>
      </c>
      <c r="M67" s="75">
        <f t="shared" si="42"/>
        <v>225.5</v>
      </c>
      <c r="N67" s="86">
        <f t="shared" si="43"/>
        <v>225.5</v>
      </c>
      <c r="O67" s="56"/>
      <c r="P67" s="199"/>
      <c r="Q67" s="141"/>
      <c r="R67" s="129"/>
    </row>
    <row r="68" spans="1:18" s="57" customFormat="1" ht="45" x14ac:dyDescent="0.25">
      <c r="A68" s="85" t="s">
        <v>186</v>
      </c>
      <c r="B68" s="89" t="s">
        <v>105</v>
      </c>
      <c r="C68" s="76" t="s">
        <v>103</v>
      </c>
      <c r="D68" s="74">
        <v>1</v>
      </c>
      <c r="E68" s="75">
        <v>0</v>
      </c>
      <c r="F68" s="75">
        <v>0</v>
      </c>
      <c r="G68" s="75">
        <v>0</v>
      </c>
      <c r="H68" s="75">
        <v>315</v>
      </c>
      <c r="I68" s="75">
        <f t="shared" si="38"/>
        <v>315</v>
      </c>
      <c r="J68" s="75">
        <f t="shared" si="39"/>
        <v>0</v>
      </c>
      <c r="K68" s="75">
        <f t="shared" si="40"/>
        <v>0</v>
      </c>
      <c r="L68" s="75">
        <f t="shared" si="41"/>
        <v>0</v>
      </c>
      <c r="M68" s="75">
        <f t="shared" si="42"/>
        <v>315</v>
      </c>
      <c r="N68" s="86">
        <f t="shared" si="43"/>
        <v>315</v>
      </c>
      <c r="O68" s="56"/>
      <c r="P68" s="199"/>
      <c r="Q68" s="141"/>
      <c r="R68" s="129"/>
    </row>
    <row r="69" spans="1:18" s="57" customFormat="1" ht="45.75" thickBot="1" x14ac:dyDescent="0.3">
      <c r="A69" s="107" t="s">
        <v>249</v>
      </c>
      <c r="B69" s="102" t="s">
        <v>250</v>
      </c>
      <c r="C69" s="103" t="s">
        <v>103</v>
      </c>
      <c r="D69" s="104">
        <v>1</v>
      </c>
      <c r="E69" s="106">
        <v>0</v>
      </c>
      <c r="F69" s="106">
        <v>0</v>
      </c>
      <c r="G69" s="106">
        <v>0</v>
      </c>
      <c r="H69" s="106">
        <v>115</v>
      </c>
      <c r="I69" s="106">
        <f t="shared" si="38"/>
        <v>115</v>
      </c>
      <c r="J69" s="106">
        <f t="shared" si="39"/>
        <v>0</v>
      </c>
      <c r="K69" s="106">
        <f t="shared" si="40"/>
        <v>0</v>
      </c>
      <c r="L69" s="106">
        <f t="shared" si="41"/>
        <v>0</v>
      </c>
      <c r="M69" s="106">
        <f t="shared" si="42"/>
        <v>115</v>
      </c>
      <c r="N69" s="108">
        <f t="shared" si="43"/>
        <v>115</v>
      </c>
      <c r="O69" s="56"/>
      <c r="P69" s="200"/>
      <c r="Q69" s="198"/>
      <c r="R69" s="132"/>
    </row>
    <row r="70" spans="1:18" ht="15.75" thickBot="1" x14ac:dyDescent="0.3">
      <c r="A70" s="5" t="s">
        <v>187</v>
      </c>
      <c r="B70" s="354" t="s">
        <v>107</v>
      </c>
      <c r="C70" s="346"/>
      <c r="D70" s="346"/>
      <c r="E70" s="346"/>
      <c r="F70" s="346"/>
      <c r="G70" s="346"/>
      <c r="H70" s="346"/>
      <c r="I70" s="346"/>
      <c r="J70" s="346"/>
      <c r="K70" s="346"/>
      <c r="L70" s="346"/>
      <c r="M70" s="346"/>
      <c r="N70" s="346">
        <f>SUM(N71:N72)</f>
        <v>700</v>
      </c>
      <c r="O70" s="346" t="e">
        <f>+N70/#REF!</f>
        <v>#REF!</v>
      </c>
      <c r="P70" s="349"/>
      <c r="Q70" s="349"/>
      <c r="R70" s="437"/>
    </row>
    <row r="71" spans="1:18" s="57" customFormat="1" x14ac:dyDescent="0.25">
      <c r="A71" s="77" t="s">
        <v>188</v>
      </c>
      <c r="B71" s="90" t="s">
        <v>108</v>
      </c>
      <c r="C71" s="67" t="s">
        <v>54</v>
      </c>
      <c r="D71" s="69">
        <v>1</v>
      </c>
      <c r="E71" s="70">
        <v>190</v>
      </c>
      <c r="F71" s="70">
        <v>275</v>
      </c>
      <c r="G71" s="70">
        <v>0</v>
      </c>
      <c r="H71" s="70">
        <v>0</v>
      </c>
      <c r="I71" s="70">
        <f>+E71+F71+G71+H71</f>
        <v>465</v>
      </c>
      <c r="J71" s="70">
        <f>+E71*D71</f>
        <v>190</v>
      </c>
      <c r="K71" s="70">
        <f>+F71*D71</f>
        <v>275</v>
      </c>
      <c r="L71" s="70">
        <f>+G71*D71</f>
        <v>0</v>
      </c>
      <c r="M71" s="70">
        <f>+H71*D71</f>
        <v>0</v>
      </c>
      <c r="N71" s="78">
        <f t="shared" si="5"/>
        <v>465</v>
      </c>
      <c r="O71" s="56"/>
      <c r="P71" s="125"/>
      <c r="Q71" s="126"/>
      <c r="R71" s="127"/>
    </row>
    <row r="72" spans="1:18" s="57" customFormat="1" ht="15.75" thickBot="1" x14ac:dyDescent="0.3">
      <c r="A72" s="79" t="s">
        <v>189</v>
      </c>
      <c r="B72" s="99" t="s">
        <v>109</v>
      </c>
      <c r="C72" s="81" t="s">
        <v>15</v>
      </c>
      <c r="D72" s="82">
        <v>1</v>
      </c>
      <c r="E72" s="83">
        <v>30</v>
      </c>
      <c r="F72" s="83">
        <v>205</v>
      </c>
      <c r="G72" s="83">
        <v>0</v>
      </c>
      <c r="H72" s="83">
        <v>0</v>
      </c>
      <c r="I72" s="83">
        <f>+E72+F72+G72+H72</f>
        <v>235</v>
      </c>
      <c r="J72" s="83">
        <f>+E72*D72</f>
        <v>30</v>
      </c>
      <c r="K72" s="83">
        <f>+F72*D72</f>
        <v>205</v>
      </c>
      <c r="L72" s="83">
        <f>+G72*D72</f>
        <v>0</v>
      </c>
      <c r="M72" s="83">
        <f>+H72*D72</f>
        <v>0</v>
      </c>
      <c r="N72" s="84">
        <f t="shared" si="5"/>
        <v>235</v>
      </c>
      <c r="O72" s="56"/>
      <c r="P72" s="200"/>
      <c r="Q72" s="198"/>
      <c r="R72" s="132"/>
    </row>
    <row r="73" spans="1:18" ht="15.75" thickBot="1" x14ac:dyDescent="0.3">
      <c r="A73" s="5" t="s">
        <v>190</v>
      </c>
      <c r="B73" s="354" t="s">
        <v>242</v>
      </c>
      <c r="C73" s="346"/>
      <c r="D73" s="346"/>
      <c r="E73" s="346"/>
      <c r="F73" s="346"/>
      <c r="G73" s="346"/>
      <c r="H73" s="346"/>
      <c r="I73" s="346"/>
      <c r="J73" s="346"/>
      <c r="K73" s="346"/>
      <c r="L73" s="346"/>
      <c r="M73" s="346"/>
      <c r="N73" s="346">
        <f>SUM(N74)</f>
        <v>13.141499999999999</v>
      </c>
      <c r="O73" s="346" t="e">
        <f>+N73/#REF!</f>
        <v>#REF!</v>
      </c>
      <c r="P73" s="349"/>
      <c r="Q73" s="349"/>
      <c r="R73" s="437"/>
    </row>
    <row r="74" spans="1:18" s="57" customFormat="1" ht="18" thickBot="1" x14ac:dyDescent="0.3">
      <c r="A74" s="92" t="s">
        <v>191</v>
      </c>
      <c r="B74" s="111" t="s">
        <v>243</v>
      </c>
      <c r="C74" s="94" t="s">
        <v>13</v>
      </c>
      <c r="D74" s="95">
        <v>87.61</v>
      </c>
      <c r="E74" s="96">
        <v>0.15</v>
      </c>
      <c r="F74" s="96">
        <v>0</v>
      </c>
      <c r="G74" s="96">
        <v>0</v>
      </c>
      <c r="H74" s="96">
        <v>0</v>
      </c>
      <c r="I74" s="96">
        <f>+E74+F74+G74+H74</f>
        <v>0.15</v>
      </c>
      <c r="J74" s="96">
        <f>+E74*D74</f>
        <v>13.141499999999999</v>
      </c>
      <c r="K74" s="96">
        <f>+F74*D74</f>
        <v>0</v>
      </c>
      <c r="L74" s="96">
        <f>+G74*D74</f>
        <v>0</v>
      </c>
      <c r="M74" s="96">
        <f>+H74*D74</f>
        <v>0</v>
      </c>
      <c r="N74" s="97">
        <f t="shared" si="5"/>
        <v>13.141499999999999</v>
      </c>
      <c r="O74" s="56"/>
      <c r="P74" s="169"/>
      <c r="Q74" s="163"/>
      <c r="R74" s="164"/>
    </row>
    <row r="75" spans="1:18" x14ac:dyDescent="0.25">
      <c r="C75" s="7"/>
      <c r="D75" s="8"/>
      <c r="E75" s="10"/>
      <c r="F75" s="10"/>
      <c r="G75" s="10"/>
      <c r="H75" s="10"/>
      <c r="I75" s="9"/>
      <c r="J75" s="9"/>
      <c r="K75" s="9"/>
      <c r="L75" s="9"/>
      <c r="M75" s="9"/>
      <c r="N75" s="9"/>
    </row>
    <row r="76" spans="1:18" s="55" customFormat="1" x14ac:dyDescent="0.25">
      <c r="A76"/>
      <c r="B76"/>
      <c r="C76" s="7"/>
      <c r="D76" s="8"/>
      <c r="E76" s="10"/>
      <c r="F76" s="10"/>
      <c r="G76" s="10"/>
      <c r="H76" s="10"/>
      <c r="I76" s="9"/>
      <c r="J76" s="9"/>
      <c r="K76" s="9"/>
      <c r="L76" s="9"/>
      <c r="M76" s="9"/>
      <c r="N76" s="9"/>
      <c r="P76"/>
    </row>
    <row r="77" spans="1:18" s="55" customFormat="1" x14ac:dyDescent="0.25">
      <c r="A77"/>
      <c r="B77"/>
      <c r="C77" s="7"/>
      <c r="D77" s="8"/>
      <c r="E77" s="10"/>
      <c r="F77" s="10"/>
      <c r="G77" s="10"/>
      <c r="H77" s="10"/>
      <c r="I77" s="9"/>
      <c r="J77" s="9"/>
      <c r="K77" s="9"/>
      <c r="L77" s="9"/>
      <c r="M77" s="9"/>
      <c r="N77" s="9"/>
      <c r="P77"/>
    </row>
    <row r="78" spans="1:18" s="55" customFormat="1" x14ac:dyDescent="0.25">
      <c r="A78"/>
      <c r="B78"/>
      <c r="C78" s="7"/>
      <c r="D78" s="8"/>
      <c r="E78" s="10"/>
      <c r="F78" s="10"/>
      <c r="G78" s="10"/>
      <c r="H78" s="10"/>
      <c r="I78" s="9"/>
      <c r="J78" s="9"/>
      <c r="K78" s="9"/>
      <c r="L78" s="9"/>
      <c r="M78" s="9"/>
      <c r="N78" s="9"/>
      <c r="P78"/>
    </row>
    <row r="79" spans="1:18" s="55" customFormat="1" x14ac:dyDescent="0.25">
      <c r="A79"/>
      <c r="B79"/>
      <c r="C79" s="7"/>
      <c r="D79" s="8"/>
      <c r="E79" s="10"/>
      <c r="F79" s="10"/>
      <c r="G79" s="10"/>
      <c r="H79" s="10"/>
      <c r="I79" s="9"/>
      <c r="J79" s="9"/>
      <c r="K79" s="9"/>
      <c r="L79" s="9"/>
      <c r="M79" s="9"/>
      <c r="N79" s="9"/>
      <c r="P79"/>
    </row>
    <row r="80" spans="1:18" s="55" customFormat="1" x14ac:dyDescent="0.25">
      <c r="A80"/>
      <c r="B80"/>
      <c r="C80" s="7"/>
      <c r="D80" s="8"/>
      <c r="E80" s="10"/>
      <c r="F80" s="10"/>
      <c r="G80" s="10"/>
      <c r="H80" s="10"/>
      <c r="I80" s="9"/>
      <c r="J80" s="9"/>
      <c r="K80" s="9"/>
      <c r="L80" s="9"/>
      <c r="M80" s="9"/>
      <c r="N80" s="9"/>
      <c r="P80"/>
    </row>
    <row r="81" spans="1:16" s="55" customFormat="1" x14ac:dyDescent="0.25">
      <c r="A81"/>
      <c r="B81"/>
      <c r="C81" s="7"/>
      <c r="D81" s="8"/>
      <c r="E81" s="10"/>
      <c r="F81" s="10"/>
      <c r="G81" s="10"/>
      <c r="H81" s="10"/>
      <c r="I81" s="9"/>
      <c r="J81" s="9"/>
      <c r="K81" s="9"/>
      <c r="L81" s="9"/>
      <c r="M81" s="9"/>
      <c r="N81" s="9"/>
      <c r="P81"/>
    </row>
    <row r="82" spans="1:16" s="55" customFormat="1" x14ac:dyDescent="0.25">
      <c r="A82"/>
      <c r="B82"/>
      <c r="C82" s="7"/>
      <c r="D82" s="8"/>
      <c r="E82" s="10"/>
      <c r="F82" s="10"/>
      <c r="G82" s="10"/>
      <c r="H82" s="10"/>
      <c r="I82" s="9"/>
      <c r="J82" s="9"/>
      <c r="K82" s="9"/>
      <c r="L82" s="9"/>
      <c r="M82" s="9"/>
      <c r="N82" s="9"/>
      <c r="P82"/>
    </row>
    <row r="83" spans="1:16" s="55" customFormat="1" x14ac:dyDescent="0.25">
      <c r="A83"/>
      <c r="B83"/>
      <c r="C83" s="7"/>
      <c r="D83" s="8"/>
      <c r="E83" s="10"/>
      <c r="F83" s="10"/>
      <c r="G83" s="10"/>
      <c r="H83" s="10"/>
      <c r="I83" s="9"/>
      <c r="J83" s="9"/>
      <c r="K83" s="9"/>
      <c r="L83" s="9"/>
      <c r="M83" s="9"/>
      <c r="N83" s="9"/>
      <c r="P83"/>
    </row>
    <row r="84" spans="1:16" s="55" customFormat="1" x14ac:dyDescent="0.25">
      <c r="A84"/>
      <c r="B84"/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9"/>
      <c r="P84"/>
    </row>
    <row r="85" spans="1:16" s="55" customFormat="1" x14ac:dyDescent="0.25">
      <c r="A85"/>
      <c r="B85"/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9"/>
      <c r="P85"/>
    </row>
    <row r="86" spans="1:16" s="55" customFormat="1" x14ac:dyDescent="0.25">
      <c r="A86"/>
      <c r="B86"/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9"/>
      <c r="P86"/>
    </row>
    <row r="87" spans="1:16" s="55" customFormat="1" x14ac:dyDescent="0.25">
      <c r="A87"/>
      <c r="B87"/>
      <c r="C87" s="7"/>
      <c r="D87" s="8"/>
      <c r="E87" s="10"/>
      <c r="F87" s="10"/>
      <c r="G87" s="10"/>
      <c r="H87" s="10"/>
      <c r="I87" s="9"/>
      <c r="J87" s="9"/>
      <c r="K87" s="9"/>
      <c r="L87" s="9"/>
      <c r="M87" s="9"/>
      <c r="N87" s="9"/>
      <c r="P87"/>
    </row>
  </sheetData>
  <mergeCells count="26">
    <mergeCell ref="A19:R19"/>
    <mergeCell ref="B26:R26"/>
    <mergeCell ref="B29:R29"/>
    <mergeCell ref="B36:R36"/>
    <mergeCell ref="B41:R41"/>
    <mergeCell ref="P22:R22"/>
    <mergeCell ref="P23:P24"/>
    <mergeCell ref="Q23:Q24"/>
    <mergeCell ref="R23:R24"/>
    <mergeCell ref="P25:R25"/>
    <mergeCell ref="A1:N1"/>
    <mergeCell ref="A2:N2"/>
    <mergeCell ref="J23:N23"/>
    <mergeCell ref="A25:N25"/>
    <mergeCell ref="B50:R50"/>
    <mergeCell ref="B55:R55"/>
    <mergeCell ref="B57:R57"/>
    <mergeCell ref="B64:R64"/>
    <mergeCell ref="B70:R70"/>
    <mergeCell ref="B73:R73"/>
    <mergeCell ref="A22:N22"/>
    <mergeCell ref="A23:A24"/>
    <mergeCell ref="B23:B24"/>
    <mergeCell ref="C23:C24"/>
    <mergeCell ref="D23:D24"/>
    <mergeCell ref="E23:I23"/>
  </mergeCells>
  <printOptions horizontalCentered="1"/>
  <pageMargins left="0.70866141732283472" right="0.70866141732283472" top="0.74803149606299213" bottom="0.74803149606299213" header="0.31496062992125984" footer="0.31496062992125984"/>
  <pageSetup paperSize="3" scale="55" orientation="portrait" horizontalDpi="300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89"/>
  <sheetViews>
    <sheetView showGridLines="0" topLeftCell="A13" zoomScale="90" zoomScaleNormal="90" workbookViewId="0">
      <selection activeCell="P22" sqref="P22:R25"/>
    </sheetView>
  </sheetViews>
  <sheetFormatPr baseColWidth="10" defaultRowHeight="15" x14ac:dyDescent="0.25"/>
  <cols>
    <col min="1" max="1" width="10.85546875" customWidth="1"/>
    <col min="2" max="2" width="45" customWidth="1"/>
    <col min="3" max="4" width="10.28515625" customWidth="1"/>
    <col min="5" max="5" width="0" hidden="1" customWidth="1"/>
    <col min="6" max="6" width="12.7109375" hidden="1" customWidth="1"/>
    <col min="7" max="7" width="13.140625" hidden="1" customWidth="1"/>
    <col min="8" max="8" width="12.42578125" hidden="1" customWidth="1"/>
    <col min="9" max="10" width="11.42578125" hidden="1" customWidth="1"/>
    <col min="11" max="11" width="12.140625" hidden="1" customWidth="1"/>
    <col min="12" max="12" width="12.7109375" hidden="1" customWidth="1"/>
    <col min="13" max="13" width="12.5703125" hidden="1" customWidth="1"/>
    <col min="14" max="14" width="12.7109375" hidden="1" customWidth="1"/>
    <col min="15" max="15" width="9.7109375" style="55" hidden="1" customWidth="1"/>
    <col min="16" max="16" width="47.7109375" customWidth="1"/>
  </cols>
  <sheetData>
    <row r="1" spans="1:14" ht="23.25" x14ac:dyDescent="0.25">
      <c r="A1" s="323" t="s">
        <v>0</v>
      </c>
      <c r="B1" s="323"/>
      <c r="C1" s="323"/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14" ht="21" x14ac:dyDescent="0.25">
      <c r="A2" s="324" t="s">
        <v>237</v>
      </c>
      <c r="B2" s="324"/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</row>
    <row r="19" spans="1:18" ht="21" x14ac:dyDescent="0.25">
      <c r="A19" s="310" t="s">
        <v>394</v>
      </c>
      <c r="B19" s="310"/>
      <c r="C19" s="310"/>
      <c r="D19" s="310"/>
      <c r="E19" s="310"/>
      <c r="F19" s="310"/>
      <c r="G19" s="310"/>
      <c r="H19" s="310"/>
      <c r="I19" s="310"/>
      <c r="J19" s="310"/>
      <c r="K19" s="310"/>
      <c r="L19" s="310"/>
      <c r="M19" s="310"/>
      <c r="N19" s="310"/>
      <c r="O19" s="310"/>
      <c r="P19" s="310"/>
      <c r="Q19" s="310"/>
      <c r="R19" s="310"/>
    </row>
    <row r="21" spans="1:18" ht="15.75" thickBot="1" x14ac:dyDescent="0.3"/>
    <row r="22" spans="1:18" ht="16.5" thickBot="1" x14ac:dyDescent="0.3">
      <c r="A22" s="311" t="s">
        <v>1</v>
      </c>
      <c r="B22" s="312"/>
      <c r="C22" s="312"/>
      <c r="D22" s="312"/>
      <c r="E22" s="312"/>
      <c r="F22" s="312"/>
      <c r="G22" s="312"/>
      <c r="H22" s="312"/>
      <c r="I22" s="312"/>
      <c r="J22" s="312"/>
      <c r="K22" s="312"/>
      <c r="L22" s="312"/>
      <c r="M22" s="312"/>
      <c r="N22" s="313"/>
      <c r="P22" s="328" t="s">
        <v>280</v>
      </c>
      <c r="Q22" s="329"/>
      <c r="R22" s="330"/>
    </row>
    <row r="23" spans="1:18" x14ac:dyDescent="0.25">
      <c r="A23" s="314" t="s">
        <v>14</v>
      </c>
      <c r="B23" s="316" t="s">
        <v>2</v>
      </c>
      <c r="C23" s="316" t="s">
        <v>3</v>
      </c>
      <c r="D23" s="318" t="s">
        <v>4</v>
      </c>
      <c r="E23" s="320" t="s">
        <v>5</v>
      </c>
      <c r="F23" s="321"/>
      <c r="G23" s="321"/>
      <c r="H23" s="321"/>
      <c r="I23" s="441"/>
      <c r="J23" s="320" t="s">
        <v>6</v>
      </c>
      <c r="K23" s="321"/>
      <c r="L23" s="321"/>
      <c r="M23" s="321"/>
      <c r="N23" s="441"/>
      <c r="P23" s="334" t="s">
        <v>285</v>
      </c>
      <c r="Q23" s="316" t="s">
        <v>3</v>
      </c>
      <c r="R23" s="322" t="s">
        <v>4</v>
      </c>
    </row>
    <row r="24" spans="1:18" ht="26.25" thickBot="1" x14ac:dyDescent="0.3">
      <c r="A24" s="315"/>
      <c r="B24" s="317"/>
      <c r="C24" s="317"/>
      <c r="D24" s="319"/>
      <c r="E24" s="1" t="s">
        <v>7</v>
      </c>
      <c r="F24" s="2" t="s">
        <v>8</v>
      </c>
      <c r="G24" s="2" t="s">
        <v>9</v>
      </c>
      <c r="H24" s="2" t="s">
        <v>10</v>
      </c>
      <c r="I24" s="3" t="s">
        <v>11</v>
      </c>
      <c r="J24" s="1" t="s">
        <v>7</v>
      </c>
      <c r="K24" s="2" t="s">
        <v>8</v>
      </c>
      <c r="L24" s="2" t="s">
        <v>9</v>
      </c>
      <c r="M24" s="2" t="s">
        <v>10</v>
      </c>
      <c r="N24" s="4" t="s">
        <v>12</v>
      </c>
      <c r="P24" s="335"/>
      <c r="Q24" s="317"/>
      <c r="R24" s="336"/>
    </row>
    <row r="25" spans="1:18" ht="8.25" customHeight="1" thickBot="1" x14ac:dyDescent="0.3">
      <c r="A25" s="325"/>
      <c r="B25" s="326"/>
      <c r="C25" s="326"/>
      <c r="D25" s="326"/>
      <c r="E25" s="326"/>
      <c r="F25" s="326"/>
      <c r="G25" s="326"/>
      <c r="H25" s="326"/>
      <c r="I25" s="326"/>
      <c r="J25" s="326"/>
      <c r="K25" s="326"/>
      <c r="L25" s="326"/>
      <c r="M25" s="326"/>
      <c r="N25" s="327"/>
      <c r="P25" s="331"/>
      <c r="Q25" s="332"/>
      <c r="R25" s="333"/>
    </row>
    <row r="26" spans="1:18" ht="15.75" thickBot="1" x14ac:dyDescent="0.3">
      <c r="A26" s="5" t="s">
        <v>143</v>
      </c>
      <c r="B26" s="354" t="s">
        <v>16</v>
      </c>
      <c r="C26" s="346"/>
      <c r="D26" s="346"/>
      <c r="E26" s="346"/>
      <c r="F26" s="346"/>
      <c r="G26" s="346"/>
      <c r="H26" s="346"/>
      <c r="I26" s="346"/>
      <c r="J26" s="346"/>
      <c r="K26" s="346"/>
      <c r="L26" s="346"/>
      <c r="M26" s="346"/>
      <c r="N26" s="346"/>
      <c r="O26" s="346"/>
      <c r="P26" s="346"/>
      <c r="Q26" s="346"/>
      <c r="R26" s="347"/>
    </row>
    <row r="27" spans="1:18" s="57" customFormat="1" ht="30" x14ac:dyDescent="0.25">
      <c r="A27" s="133" t="s">
        <v>144</v>
      </c>
      <c r="B27" s="109" t="s">
        <v>110</v>
      </c>
      <c r="C27" s="427" t="s">
        <v>18</v>
      </c>
      <c r="D27" s="135">
        <f>+Wood!Q69</f>
        <v>183.75</v>
      </c>
      <c r="E27" s="106">
        <v>0.5</v>
      </c>
      <c r="F27" s="106">
        <v>1.9</v>
      </c>
      <c r="G27" s="106">
        <v>0</v>
      </c>
      <c r="H27" s="106">
        <v>0</v>
      </c>
      <c r="I27" s="106">
        <f t="shared" ref="I27:I28" si="0">+E27+F27+G27+H27</f>
        <v>2.4</v>
      </c>
      <c r="J27" s="106">
        <f t="shared" ref="J27:J28" si="1">+E27*D27</f>
        <v>91.875</v>
      </c>
      <c r="K27" s="106">
        <f t="shared" ref="K27:K28" si="2">+F27*D27</f>
        <v>349.125</v>
      </c>
      <c r="L27" s="106">
        <f t="shared" ref="L27:L28" si="3">+G27*D27</f>
        <v>0</v>
      </c>
      <c r="M27" s="106">
        <f t="shared" ref="M27:M28" si="4">+H27*D27</f>
        <v>0</v>
      </c>
      <c r="N27" s="108">
        <f t="shared" ref="N27:N76" si="5">+J27+K27+L27+M27</f>
        <v>441</v>
      </c>
      <c r="O27" s="443"/>
      <c r="P27" s="442"/>
      <c r="Q27" s="442"/>
      <c r="R27" s="157"/>
    </row>
    <row r="28" spans="1:18" s="57" customFormat="1" ht="30.75" thickBot="1" x14ac:dyDescent="0.3">
      <c r="A28" s="79" t="s">
        <v>145</v>
      </c>
      <c r="B28" s="80" t="s">
        <v>111</v>
      </c>
      <c r="C28" s="81" t="s">
        <v>18</v>
      </c>
      <c r="D28" s="82">
        <f>+D27</f>
        <v>183.75</v>
      </c>
      <c r="E28" s="83">
        <v>0.2</v>
      </c>
      <c r="F28" s="83">
        <v>0.1</v>
      </c>
      <c r="G28" s="83">
        <v>0</v>
      </c>
      <c r="H28" s="83">
        <v>0</v>
      </c>
      <c r="I28" s="83">
        <f t="shared" si="0"/>
        <v>0.30000000000000004</v>
      </c>
      <c r="J28" s="83">
        <f t="shared" si="1"/>
        <v>36.75</v>
      </c>
      <c r="K28" s="83">
        <f t="shared" si="2"/>
        <v>18.375</v>
      </c>
      <c r="L28" s="83">
        <f t="shared" si="3"/>
        <v>0</v>
      </c>
      <c r="M28" s="83">
        <f t="shared" si="4"/>
        <v>0</v>
      </c>
      <c r="N28" s="84">
        <f t="shared" si="5"/>
        <v>55.125</v>
      </c>
      <c r="O28" s="443"/>
      <c r="P28" s="141"/>
      <c r="Q28" s="141"/>
      <c r="R28" s="129"/>
    </row>
    <row r="29" spans="1:18" ht="15.75" thickBot="1" x14ac:dyDescent="0.3">
      <c r="A29" s="5" t="s">
        <v>146</v>
      </c>
      <c r="B29" s="354" t="s">
        <v>38</v>
      </c>
      <c r="C29" s="346"/>
      <c r="D29" s="346"/>
      <c r="E29" s="346"/>
      <c r="F29" s="346"/>
      <c r="G29" s="346"/>
      <c r="H29" s="346"/>
      <c r="I29" s="346"/>
      <c r="J29" s="346"/>
      <c r="K29" s="346"/>
      <c r="L29" s="346"/>
      <c r="M29" s="346"/>
      <c r="N29" s="346">
        <f>SUM(N30:N35)</f>
        <v>3134.8899999999994</v>
      </c>
      <c r="O29" s="346" t="e">
        <f>+N29/#REF!</f>
        <v>#REF!</v>
      </c>
      <c r="P29" s="346"/>
      <c r="Q29" s="346"/>
      <c r="R29" s="347"/>
    </row>
    <row r="30" spans="1:18" s="57" customFormat="1" ht="45" x14ac:dyDescent="0.25">
      <c r="A30" s="77" t="s">
        <v>147</v>
      </c>
      <c r="B30" s="68" t="s">
        <v>265</v>
      </c>
      <c r="C30" s="71" t="s">
        <v>18</v>
      </c>
      <c r="D30" s="69">
        <f>+Wood!Q70</f>
        <v>546</v>
      </c>
      <c r="E30" s="70">
        <v>0.5</v>
      </c>
      <c r="F30" s="70">
        <v>1.9</v>
      </c>
      <c r="G30" s="70">
        <v>0</v>
      </c>
      <c r="H30" s="70">
        <v>0</v>
      </c>
      <c r="I30" s="70">
        <f t="shared" ref="I30:I35" si="6">+E30+F30+G30+H30</f>
        <v>2.4</v>
      </c>
      <c r="J30" s="70">
        <f t="shared" ref="J30:J35" si="7">+E30*D30</f>
        <v>273</v>
      </c>
      <c r="K30" s="70">
        <f t="shared" ref="K30:K35" si="8">+F30*D30</f>
        <v>1037.3999999999999</v>
      </c>
      <c r="L30" s="70">
        <f t="shared" ref="L30:L35" si="9">+G30*D30</f>
        <v>0</v>
      </c>
      <c r="M30" s="70">
        <f t="shared" ref="M30:M35" si="10">+H30*D30</f>
        <v>0</v>
      </c>
      <c r="N30" s="78">
        <f t="shared" si="5"/>
        <v>1310.3999999999999</v>
      </c>
      <c r="O30" s="443"/>
      <c r="P30" s="141"/>
      <c r="Q30" s="141"/>
      <c r="R30" s="129"/>
    </row>
    <row r="31" spans="1:18" s="57" customFormat="1" ht="45" x14ac:dyDescent="0.25">
      <c r="A31" s="85" t="s">
        <v>148</v>
      </c>
      <c r="B31" s="73" t="s">
        <v>266</v>
      </c>
      <c r="C31" s="72" t="s">
        <v>18</v>
      </c>
      <c r="D31" s="74">
        <f>+Wood!Q70</f>
        <v>546</v>
      </c>
      <c r="E31" s="75">
        <v>0.2</v>
      </c>
      <c r="F31" s="75">
        <v>0.1</v>
      </c>
      <c r="G31" s="75">
        <v>0</v>
      </c>
      <c r="H31" s="75">
        <v>0</v>
      </c>
      <c r="I31" s="75">
        <f t="shared" si="6"/>
        <v>0.30000000000000004</v>
      </c>
      <c r="J31" s="75">
        <f t="shared" si="7"/>
        <v>109.2</v>
      </c>
      <c r="K31" s="75">
        <f t="shared" si="8"/>
        <v>54.6</v>
      </c>
      <c r="L31" s="75">
        <f t="shared" si="9"/>
        <v>0</v>
      </c>
      <c r="M31" s="75">
        <f t="shared" si="10"/>
        <v>0</v>
      </c>
      <c r="N31" s="86">
        <f t="shared" si="5"/>
        <v>163.80000000000001</v>
      </c>
      <c r="O31" s="443"/>
      <c r="P31" s="141"/>
      <c r="Q31" s="141"/>
      <c r="R31" s="129"/>
    </row>
    <row r="32" spans="1:18" s="57" customFormat="1" x14ac:dyDescent="0.25">
      <c r="A32" s="85" t="s">
        <v>149</v>
      </c>
      <c r="B32" s="73" t="s">
        <v>55</v>
      </c>
      <c r="C32" s="72" t="s">
        <v>15</v>
      </c>
      <c r="D32" s="74">
        <v>1</v>
      </c>
      <c r="E32" s="75">
        <v>50</v>
      </c>
      <c r="F32" s="75">
        <v>130</v>
      </c>
      <c r="G32" s="75">
        <v>0</v>
      </c>
      <c r="H32" s="75">
        <v>0</v>
      </c>
      <c r="I32" s="75">
        <f t="shared" si="6"/>
        <v>180</v>
      </c>
      <c r="J32" s="75">
        <f t="shared" si="7"/>
        <v>50</v>
      </c>
      <c r="K32" s="75">
        <f t="shared" si="8"/>
        <v>130</v>
      </c>
      <c r="L32" s="75">
        <f t="shared" si="9"/>
        <v>0</v>
      </c>
      <c r="M32" s="75">
        <f t="shared" si="10"/>
        <v>0</v>
      </c>
      <c r="N32" s="86">
        <f t="shared" si="5"/>
        <v>180</v>
      </c>
      <c r="O32" s="443"/>
      <c r="P32" s="141"/>
      <c r="Q32" s="141"/>
      <c r="R32" s="129"/>
    </row>
    <row r="33" spans="1:18" s="57" customFormat="1" ht="30" x14ac:dyDescent="0.25">
      <c r="A33" s="85" t="s">
        <v>150</v>
      </c>
      <c r="B33" s="73" t="s">
        <v>267</v>
      </c>
      <c r="C33" s="76" t="s">
        <v>13</v>
      </c>
      <c r="D33" s="74">
        <v>19.78</v>
      </c>
      <c r="E33" s="75">
        <v>5.5</v>
      </c>
      <c r="F33" s="75">
        <v>27.5</v>
      </c>
      <c r="G33" s="75">
        <v>0</v>
      </c>
      <c r="H33" s="75">
        <v>0</v>
      </c>
      <c r="I33" s="75">
        <f t="shared" si="6"/>
        <v>33</v>
      </c>
      <c r="J33" s="75">
        <f t="shared" si="7"/>
        <v>108.79</v>
      </c>
      <c r="K33" s="75">
        <f t="shared" si="8"/>
        <v>543.95000000000005</v>
      </c>
      <c r="L33" s="75">
        <f t="shared" si="9"/>
        <v>0</v>
      </c>
      <c r="M33" s="75">
        <f t="shared" si="10"/>
        <v>0</v>
      </c>
      <c r="N33" s="86">
        <f t="shared" si="5"/>
        <v>652.74</v>
      </c>
      <c r="O33" s="443"/>
      <c r="P33" s="141"/>
      <c r="Q33" s="141"/>
      <c r="R33" s="129"/>
    </row>
    <row r="34" spans="1:18" s="57" customFormat="1" ht="17.25" x14ac:dyDescent="0.25">
      <c r="A34" s="85" t="s">
        <v>151</v>
      </c>
      <c r="B34" s="73" t="s">
        <v>268</v>
      </c>
      <c r="C34" s="76" t="s">
        <v>13</v>
      </c>
      <c r="D34" s="74">
        <v>19.78</v>
      </c>
      <c r="E34" s="75">
        <v>6</v>
      </c>
      <c r="F34" s="75">
        <v>19</v>
      </c>
      <c r="G34" s="75">
        <v>0</v>
      </c>
      <c r="H34" s="75">
        <v>0</v>
      </c>
      <c r="I34" s="75">
        <f t="shared" si="6"/>
        <v>25</v>
      </c>
      <c r="J34" s="75">
        <f t="shared" si="7"/>
        <v>118.68</v>
      </c>
      <c r="K34" s="75">
        <f t="shared" si="8"/>
        <v>375.82000000000005</v>
      </c>
      <c r="L34" s="75">
        <f t="shared" si="9"/>
        <v>0</v>
      </c>
      <c r="M34" s="75">
        <f t="shared" si="10"/>
        <v>0</v>
      </c>
      <c r="N34" s="86">
        <f t="shared" si="5"/>
        <v>494.50000000000006</v>
      </c>
      <c r="O34" s="443"/>
      <c r="P34" s="141"/>
      <c r="Q34" s="141"/>
      <c r="R34" s="129"/>
    </row>
    <row r="35" spans="1:18" s="57" customFormat="1" ht="30.75" thickBot="1" x14ac:dyDescent="0.3">
      <c r="A35" s="79" t="s">
        <v>152</v>
      </c>
      <c r="B35" s="73" t="s">
        <v>269</v>
      </c>
      <c r="C35" s="87" t="s">
        <v>13</v>
      </c>
      <c r="D35" s="82">
        <v>7.41</v>
      </c>
      <c r="E35" s="83">
        <v>15</v>
      </c>
      <c r="F35" s="83">
        <v>30</v>
      </c>
      <c r="G35" s="83">
        <v>0</v>
      </c>
      <c r="H35" s="83">
        <v>0</v>
      </c>
      <c r="I35" s="83">
        <f t="shared" si="6"/>
        <v>45</v>
      </c>
      <c r="J35" s="83">
        <f t="shared" si="7"/>
        <v>111.15</v>
      </c>
      <c r="K35" s="83">
        <f t="shared" si="8"/>
        <v>222.3</v>
      </c>
      <c r="L35" s="83">
        <f t="shared" si="9"/>
        <v>0</v>
      </c>
      <c r="M35" s="83">
        <f t="shared" si="10"/>
        <v>0</v>
      </c>
      <c r="N35" s="84">
        <f t="shared" si="5"/>
        <v>333.45000000000005</v>
      </c>
      <c r="O35" s="443"/>
      <c r="P35" s="141"/>
      <c r="Q35" s="141"/>
      <c r="R35" s="129"/>
    </row>
    <row r="36" spans="1:18" ht="15.75" thickBot="1" x14ac:dyDescent="0.3">
      <c r="A36" s="5" t="s">
        <v>153</v>
      </c>
      <c r="B36" s="354" t="s">
        <v>85</v>
      </c>
      <c r="C36" s="346"/>
      <c r="D36" s="346"/>
      <c r="E36" s="346"/>
      <c r="F36" s="346"/>
      <c r="G36" s="346"/>
      <c r="H36" s="346"/>
      <c r="I36" s="346"/>
      <c r="J36" s="346"/>
      <c r="K36" s="346"/>
      <c r="L36" s="346"/>
      <c r="M36" s="346"/>
      <c r="N36" s="346">
        <f>+SUM(N37:N40)</f>
        <v>1419.3</v>
      </c>
      <c r="O36" s="346" t="e">
        <f>+N36/#REF!</f>
        <v>#REF!</v>
      </c>
      <c r="P36" s="346"/>
      <c r="Q36" s="346"/>
      <c r="R36" s="347"/>
    </row>
    <row r="37" spans="1:18" s="57" customFormat="1" x14ac:dyDescent="0.25">
      <c r="A37" s="77" t="s">
        <v>154</v>
      </c>
      <c r="B37" s="68" t="s">
        <v>270</v>
      </c>
      <c r="C37" s="71" t="s">
        <v>18</v>
      </c>
      <c r="D37" s="69">
        <f>+Wood!Q83</f>
        <v>344.25</v>
      </c>
      <c r="E37" s="70">
        <v>0.5</v>
      </c>
      <c r="F37" s="70">
        <v>1.9</v>
      </c>
      <c r="G37" s="70">
        <v>0</v>
      </c>
      <c r="H37" s="70">
        <v>0</v>
      </c>
      <c r="I37" s="70">
        <f t="shared" ref="I37:I40" si="11">+E37+F37+G37+H37</f>
        <v>2.4</v>
      </c>
      <c r="J37" s="70">
        <f t="shared" ref="J37:J40" si="12">+E37*D37</f>
        <v>172.125</v>
      </c>
      <c r="K37" s="70">
        <f t="shared" ref="K37:K40" si="13">+F37*D37</f>
        <v>654.07499999999993</v>
      </c>
      <c r="L37" s="70">
        <f t="shared" ref="L37:L40" si="14">+G37*D37</f>
        <v>0</v>
      </c>
      <c r="M37" s="70">
        <f t="shared" ref="M37:M40" si="15">+H37*D37</f>
        <v>0</v>
      </c>
      <c r="N37" s="78">
        <f t="shared" si="5"/>
        <v>826.19999999999993</v>
      </c>
      <c r="O37" s="443"/>
      <c r="P37" s="141"/>
      <c r="Q37" s="141"/>
      <c r="R37" s="129"/>
    </row>
    <row r="38" spans="1:18" s="57" customFormat="1" x14ac:dyDescent="0.25">
      <c r="A38" s="85" t="s">
        <v>155</v>
      </c>
      <c r="B38" s="73" t="s">
        <v>70</v>
      </c>
      <c r="C38" s="76" t="s">
        <v>18</v>
      </c>
      <c r="D38" s="74">
        <f>+Wood!Q86+Wood!Q87</f>
        <v>114.75</v>
      </c>
      <c r="E38" s="75">
        <v>0.5</v>
      </c>
      <c r="F38" s="75">
        <v>1.9</v>
      </c>
      <c r="G38" s="75">
        <v>0</v>
      </c>
      <c r="H38" s="75">
        <v>0</v>
      </c>
      <c r="I38" s="75">
        <f t="shared" si="11"/>
        <v>2.4</v>
      </c>
      <c r="J38" s="75">
        <f t="shared" si="12"/>
        <v>57.375</v>
      </c>
      <c r="K38" s="75">
        <f t="shared" si="13"/>
        <v>218.02499999999998</v>
      </c>
      <c r="L38" s="75">
        <f t="shared" si="14"/>
        <v>0</v>
      </c>
      <c r="M38" s="75">
        <f t="shared" si="15"/>
        <v>0</v>
      </c>
      <c r="N38" s="86">
        <f t="shared" si="5"/>
        <v>275.39999999999998</v>
      </c>
      <c r="O38" s="443"/>
      <c r="P38" s="141"/>
      <c r="Q38" s="141"/>
      <c r="R38" s="129"/>
    </row>
    <row r="39" spans="1:18" s="57" customFormat="1" x14ac:dyDescent="0.25">
      <c r="A39" s="133" t="s">
        <v>156</v>
      </c>
      <c r="B39" s="73" t="s">
        <v>271</v>
      </c>
      <c r="C39" s="134" t="s">
        <v>18</v>
      </c>
      <c r="D39" s="135">
        <f>+D37+D38</f>
        <v>459</v>
      </c>
      <c r="E39" s="106">
        <v>0.2</v>
      </c>
      <c r="F39" s="106">
        <v>0.1</v>
      </c>
      <c r="G39" s="106">
        <v>0</v>
      </c>
      <c r="H39" s="106">
        <v>0</v>
      </c>
      <c r="I39" s="106">
        <f t="shared" si="11"/>
        <v>0.30000000000000004</v>
      </c>
      <c r="J39" s="106">
        <f t="shared" si="12"/>
        <v>91.800000000000011</v>
      </c>
      <c r="K39" s="106">
        <f t="shared" si="13"/>
        <v>45.900000000000006</v>
      </c>
      <c r="L39" s="106">
        <f t="shared" si="14"/>
        <v>0</v>
      </c>
      <c r="M39" s="106">
        <f t="shared" si="15"/>
        <v>0</v>
      </c>
      <c r="N39" s="108">
        <f t="shared" si="5"/>
        <v>137.70000000000002</v>
      </c>
      <c r="O39" s="443"/>
      <c r="P39" s="141"/>
      <c r="Q39" s="141"/>
      <c r="R39" s="129"/>
    </row>
    <row r="40" spans="1:18" s="57" customFormat="1" ht="15.75" thickBot="1" x14ac:dyDescent="0.3">
      <c r="A40" s="79" t="s">
        <v>157</v>
      </c>
      <c r="B40" s="80" t="s">
        <v>272</v>
      </c>
      <c r="C40" s="81" t="s">
        <v>15</v>
      </c>
      <c r="D40" s="82">
        <v>1</v>
      </c>
      <c r="E40" s="83">
        <v>50</v>
      </c>
      <c r="F40" s="83">
        <v>130</v>
      </c>
      <c r="G40" s="83">
        <v>0</v>
      </c>
      <c r="H40" s="83">
        <v>0</v>
      </c>
      <c r="I40" s="83">
        <f t="shared" si="11"/>
        <v>180</v>
      </c>
      <c r="J40" s="83">
        <f t="shared" si="12"/>
        <v>50</v>
      </c>
      <c r="K40" s="83">
        <f t="shared" si="13"/>
        <v>130</v>
      </c>
      <c r="L40" s="83">
        <f t="shared" si="14"/>
        <v>0</v>
      </c>
      <c r="M40" s="83">
        <f t="shared" si="15"/>
        <v>0</v>
      </c>
      <c r="N40" s="84">
        <f t="shared" si="5"/>
        <v>180</v>
      </c>
      <c r="O40" s="443"/>
      <c r="P40" s="141"/>
      <c r="Q40" s="141"/>
      <c r="R40" s="129"/>
    </row>
    <row r="41" spans="1:18" ht="15.75" thickBot="1" x14ac:dyDescent="0.3">
      <c r="A41" s="5" t="s">
        <v>158</v>
      </c>
      <c r="B41" s="354" t="s">
        <v>35</v>
      </c>
      <c r="C41" s="346"/>
      <c r="D41" s="346"/>
      <c r="E41" s="346"/>
      <c r="F41" s="346"/>
      <c r="G41" s="346"/>
      <c r="H41" s="346"/>
      <c r="I41" s="346"/>
      <c r="J41" s="346"/>
      <c r="K41" s="346"/>
      <c r="L41" s="346"/>
      <c r="M41" s="346"/>
      <c r="N41" s="346">
        <f>+SUM(N42:N50)</f>
        <v>4773.5762499999992</v>
      </c>
      <c r="O41" s="346" t="e">
        <f>+N41/#REF!</f>
        <v>#REF!</v>
      </c>
      <c r="P41" s="346"/>
      <c r="Q41" s="346"/>
      <c r="R41" s="347"/>
    </row>
    <row r="42" spans="1:18" s="57" customFormat="1" ht="45" x14ac:dyDescent="0.25">
      <c r="A42" s="77" t="s">
        <v>159</v>
      </c>
      <c r="B42" s="68" t="s">
        <v>275</v>
      </c>
      <c r="C42" s="71" t="s">
        <v>18</v>
      </c>
      <c r="D42" s="69">
        <f>+Wood!Q88</f>
        <v>622.5</v>
      </c>
      <c r="E42" s="70">
        <v>0.5</v>
      </c>
      <c r="F42" s="70">
        <v>1.9</v>
      </c>
      <c r="G42" s="70">
        <v>0</v>
      </c>
      <c r="H42" s="70">
        <v>0</v>
      </c>
      <c r="I42" s="70">
        <f t="shared" ref="I42:I50" si="16">+E42+F42+G42+H42</f>
        <v>2.4</v>
      </c>
      <c r="J42" s="70">
        <f t="shared" ref="J42:J50" si="17">+E42*D42</f>
        <v>311.25</v>
      </c>
      <c r="K42" s="70">
        <f t="shared" ref="K42:K50" si="18">+F42*D42</f>
        <v>1182.75</v>
      </c>
      <c r="L42" s="70">
        <f t="shared" ref="L42:L50" si="19">+G42*D42</f>
        <v>0</v>
      </c>
      <c r="M42" s="70">
        <f t="shared" ref="M42:M50" si="20">+H42*D42</f>
        <v>0</v>
      </c>
      <c r="N42" s="78">
        <f t="shared" si="5"/>
        <v>1494</v>
      </c>
      <c r="O42" s="443"/>
      <c r="P42" s="141"/>
      <c r="Q42" s="141"/>
      <c r="R42" s="129"/>
    </row>
    <row r="43" spans="1:18" s="57" customFormat="1" ht="45" x14ac:dyDescent="0.25">
      <c r="A43" s="85" t="s">
        <v>160</v>
      </c>
      <c r="B43" s="73" t="s">
        <v>276</v>
      </c>
      <c r="C43" s="76" t="s">
        <v>18</v>
      </c>
      <c r="D43" s="74">
        <f>+Wood!Q88</f>
        <v>622.5</v>
      </c>
      <c r="E43" s="75">
        <v>0.2</v>
      </c>
      <c r="F43" s="75">
        <v>0.1</v>
      </c>
      <c r="G43" s="75">
        <v>0</v>
      </c>
      <c r="H43" s="75">
        <v>0</v>
      </c>
      <c r="I43" s="75">
        <f t="shared" si="16"/>
        <v>0.30000000000000004</v>
      </c>
      <c r="J43" s="75">
        <f t="shared" si="17"/>
        <v>124.5</v>
      </c>
      <c r="K43" s="75">
        <f t="shared" si="18"/>
        <v>62.25</v>
      </c>
      <c r="L43" s="75">
        <f t="shared" si="19"/>
        <v>0</v>
      </c>
      <c r="M43" s="75">
        <f t="shared" si="20"/>
        <v>0</v>
      </c>
      <c r="N43" s="86">
        <f t="shared" si="5"/>
        <v>186.75</v>
      </c>
      <c r="O43" s="443"/>
      <c r="P43" s="141"/>
      <c r="Q43" s="141"/>
      <c r="R43" s="129"/>
    </row>
    <row r="44" spans="1:18" s="57" customFormat="1" x14ac:dyDescent="0.25">
      <c r="A44" s="85" t="s">
        <v>161</v>
      </c>
      <c r="B44" s="73" t="s">
        <v>68</v>
      </c>
      <c r="C44" s="76" t="s">
        <v>54</v>
      </c>
      <c r="D44" s="74">
        <v>1</v>
      </c>
      <c r="E44" s="75">
        <v>75</v>
      </c>
      <c r="F44" s="75">
        <v>95</v>
      </c>
      <c r="G44" s="75">
        <v>0</v>
      </c>
      <c r="H44" s="75">
        <v>0</v>
      </c>
      <c r="I44" s="75">
        <f t="shared" si="16"/>
        <v>170</v>
      </c>
      <c r="J44" s="75">
        <f t="shared" si="17"/>
        <v>75</v>
      </c>
      <c r="K44" s="75">
        <f t="shared" si="18"/>
        <v>95</v>
      </c>
      <c r="L44" s="75">
        <f t="shared" si="19"/>
        <v>0</v>
      </c>
      <c r="M44" s="75">
        <f t="shared" si="20"/>
        <v>0</v>
      </c>
      <c r="N44" s="86">
        <f t="shared" si="5"/>
        <v>170</v>
      </c>
      <c r="O44" s="443"/>
      <c r="P44" s="141"/>
      <c r="Q44" s="141"/>
      <c r="R44" s="129"/>
    </row>
    <row r="45" spans="1:18" s="57" customFormat="1" ht="45" x14ac:dyDescent="0.25">
      <c r="A45" s="85" t="s">
        <v>162</v>
      </c>
      <c r="B45" s="73" t="s">
        <v>112</v>
      </c>
      <c r="C45" s="76" t="s">
        <v>13</v>
      </c>
      <c r="D45" s="74">
        <v>40.43</v>
      </c>
      <c r="E45" s="75">
        <v>6</v>
      </c>
      <c r="F45" s="75">
        <v>19.350000000000001</v>
      </c>
      <c r="G45" s="75">
        <v>0</v>
      </c>
      <c r="H45" s="75">
        <v>0</v>
      </c>
      <c r="I45" s="75">
        <f t="shared" si="16"/>
        <v>25.35</v>
      </c>
      <c r="J45" s="75">
        <f t="shared" si="17"/>
        <v>242.57999999999998</v>
      </c>
      <c r="K45" s="75">
        <f t="shared" si="18"/>
        <v>782.32050000000004</v>
      </c>
      <c r="L45" s="75">
        <f t="shared" si="19"/>
        <v>0</v>
      </c>
      <c r="M45" s="75">
        <f t="shared" si="20"/>
        <v>0</v>
      </c>
      <c r="N45" s="86">
        <f t="shared" si="5"/>
        <v>1024.9005</v>
      </c>
      <c r="O45" s="443"/>
      <c r="P45" s="141"/>
      <c r="Q45" s="141"/>
      <c r="R45" s="129"/>
    </row>
    <row r="46" spans="1:18" s="57" customFormat="1" ht="30" x14ac:dyDescent="0.25">
      <c r="A46" s="85" t="s">
        <v>163</v>
      </c>
      <c r="B46" s="73" t="s">
        <v>83</v>
      </c>
      <c r="C46" s="76" t="s">
        <v>18</v>
      </c>
      <c r="D46" s="74">
        <f>+Wood!Q48</f>
        <v>110.25</v>
      </c>
      <c r="E46" s="75">
        <v>0.85</v>
      </c>
      <c r="F46" s="75">
        <v>2.0499999999999998</v>
      </c>
      <c r="G46" s="75">
        <v>0</v>
      </c>
      <c r="H46" s="75">
        <v>0</v>
      </c>
      <c r="I46" s="75">
        <f t="shared" si="16"/>
        <v>2.9</v>
      </c>
      <c r="J46" s="75">
        <f t="shared" si="17"/>
        <v>93.712499999999991</v>
      </c>
      <c r="K46" s="75">
        <f t="shared" si="18"/>
        <v>226.01249999999999</v>
      </c>
      <c r="L46" s="75">
        <f t="shared" si="19"/>
        <v>0</v>
      </c>
      <c r="M46" s="75">
        <f t="shared" si="20"/>
        <v>0</v>
      </c>
      <c r="N46" s="86">
        <f t="shared" si="5"/>
        <v>319.72499999999997</v>
      </c>
      <c r="O46" s="443"/>
      <c r="P46" s="141"/>
      <c r="Q46" s="141"/>
      <c r="R46" s="129"/>
    </row>
    <row r="47" spans="1:18" s="57" customFormat="1" ht="30" x14ac:dyDescent="0.25">
      <c r="A47" s="85" t="s">
        <v>164</v>
      </c>
      <c r="B47" s="73" t="s">
        <v>77</v>
      </c>
      <c r="C47" s="76" t="s">
        <v>18</v>
      </c>
      <c r="D47" s="74">
        <f>+Wood!Q45</f>
        <v>156.375</v>
      </c>
      <c r="E47" s="75">
        <v>0.8</v>
      </c>
      <c r="F47" s="75">
        <v>2.0499999999999998</v>
      </c>
      <c r="G47" s="75">
        <v>0</v>
      </c>
      <c r="H47" s="75">
        <v>0</v>
      </c>
      <c r="I47" s="75">
        <f t="shared" si="16"/>
        <v>2.8499999999999996</v>
      </c>
      <c r="J47" s="75">
        <f t="shared" si="17"/>
        <v>125.10000000000001</v>
      </c>
      <c r="K47" s="75">
        <f t="shared" si="18"/>
        <v>320.56874999999997</v>
      </c>
      <c r="L47" s="75">
        <f t="shared" si="19"/>
        <v>0</v>
      </c>
      <c r="M47" s="75">
        <f t="shared" si="20"/>
        <v>0</v>
      </c>
      <c r="N47" s="86">
        <f t="shared" si="5"/>
        <v>445.66874999999999</v>
      </c>
      <c r="O47" s="443"/>
      <c r="P47" s="141"/>
      <c r="Q47" s="141"/>
      <c r="R47" s="129"/>
    </row>
    <row r="48" spans="1:18" s="57" customFormat="1" ht="30" x14ac:dyDescent="0.25">
      <c r="A48" s="85" t="s">
        <v>165</v>
      </c>
      <c r="B48" s="100" t="s">
        <v>114</v>
      </c>
      <c r="C48" s="76" t="s">
        <v>13</v>
      </c>
      <c r="D48" s="74">
        <v>33.44</v>
      </c>
      <c r="E48" s="101">
        <v>7.25</v>
      </c>
      <c r="F48" s="101">
        <v>17.8</v>
      </c>
      <c r="G48" s="101">
        <v>0</v>
      </c>
      <c r="H48" s="101">
        <v>0</v>
      </c>
      <c r="I48" s="101">
        <f t="shared" si="16"/>
        <v>25.05</v>
      </c>
      <c r="J48" s="75">
        <f t="shared" si="17"/>
        <v>242.44</v>
      </c>
      <c r="K48" s="75">
        <f t="shared" si="18"/>
        <v>595.23199999999997</v>
      </c>
      <c r="L48" s="75">
        <f t="shared" si="19"/>
        <v>0</v>
      </c>
      <c r="M48" s="75">
        <f t="shared" si="20"/>
        <v>0</v>
      </c>
      <c r="N48" s="86">
        <f t="shared" si="5"/>
        <v>837.67200000000003</v>
      </c>
      <c r="O48" s="443"/>
      <c r="P48" s="141"/>
      <c r="Q48" s="141"/>
      <c r="R48" s="129"/>
    </row>
    <row r="49" spans="1:18" s="57" customFormat="1" ht="45" x14ac:dyDescent="0.25">
      <c r="A49" s="85" t="s">
        <v>166</v>
      </c>
      <c r="B49" s="73" t="s">
        <v>86</v>
      </c>
      <c r="C49" s="76" t="s">
        <v>13</v>
      </c>
      <c r="D49" s="74">
        <v>3.1</v>
      </c>
      <c r="E49" s="75">
        <v>6.5</v>
      </c>
      <c r="F49" s="75">
        <v>18.5</v>
      </c>
      <c r="G49" s="75">
        <v>0</v>
      </c>
      <c r="H49" s="75">
        <v>0</v>
      </c>
      <c r="I49" s="75">
        <f t="shared" si="16"/>
        <v>25</v>
      </c>
      <c r="J49" s="75">
        <f t="shared" si="17"/>
        <v>20.150000000000002</v>
      </c>
      <c r="K49" s="75">
        <f t="shared" si="18"/>
        <v>57.35</v>
      </c>
      <c r="L49" s="75">
        <f t="shared" si="19"/>
        <v>0</v>
      </c>
      <c r="M49" s="75">
        <f t="shared" si="20"/>
        <v>0</v>
      </c>
      <c r="N49" s="86">
        <f t="shared" si="5"/>
        <v>77.5</v>
      </c>
      <c r="O49" s="443"/>
      <c r="P49" s="438"/>
      <c r="Q49" s="141"/>
      <c r="R49" s="129"/>
    </row>
    <row r="50" spans="1:18" s="57" customFormat="1" ht="30.75" thickBot="1" x14ac:dyDescent="0.3">
      <c r="A50" s="79" t="s">
        <v>167</v>
      </c>
      <c r="B50" s="91" t="s">
        <v>100</v>
      </c>
      <c r="C50" s="81" t="s">
        <v>101</v>
      </c>
      <c r="D50" s="82">
        <v>167.2</v>
      </c>
      <c r="E50" s="83">
        <v>0.55000000000000004</v>
      </c>
      <c r="F50" s="83">
        <v>0.75</v>
      </c>
      <c r="G50" s="83">
        <v>0</v>
      </c>
      <c r="H50" s="83">
        <v>0</v>
      </c>
      <c r="I50" s="83">
        <f t="shared" si="16"/>
        <v>1.3</v>
      </c>
      <c r="J50" s="83">
        <f t="shared" si="17"/>
        <v>91.960000000000008</v>
      </c>
      <c r="K50" s="83">
        <f t="shared" si="18"/>
        <v>125.39999999999999</v>
      </c>
      <c r="L50" s="83">
        <f t="shared" si="19"/>
        <v>0</v>
      </c>
      <c r="M50" s="83">
        <f t="shared" si="20"/>
        <v>0</v>
      </c>
      <c r="N50" s="84">
        <f t="shared" si="5"/>
        <v>217.36</v>
      </c>
      <c r="O50" s="443"/>
      <c r="P50" s="141"/>
      <c r="Q50" s="141"/>
      <c r="R50" s="129"/>
    </row>
    <row r="51" spans="1:18" ht="15.75" thickBot="1" x14ac:dyDescent="0.3">
      <c r="A51" s="5" t="s">
        <v>168</v>
      </c>
      <c r="B51" s="354" t="s">
        <v>36</v>
      </c>
      <c r="C51" s="346"/>
      <c r="D51" s="346"/>
      <c r="E51" s="346"/>
      <c r="F51" s="346"/>
      <c r="G51" s="346"/>
      <c r="H51" s="346"/>
      <c r="I51" s="346"/>
      <c r="J51" s="346"/>
      <c r="K51" s="346"/>
      <c r="L51" s="346"/>
      <c r="M51" s="346"/>
      <c r="N51" s="346">
        <f>+SUM(N52:N56)</f>
        <v>2258.0324999999998</v>
      </c>
      <c r="O51" s="346" t="e">
        <f>+N51/#REF!</f>
        <v>#REF!</v>
      </c>
      <c r="P51" s="346"/>
      <c r="Q51" s="346"/>
      <c r="R51" s="347"/>
    </row>
    <row r="52" spans="1:18" s="57" customFormat="1" ht="60" x14ac:dyDescent="0.25">
      <c r="A52" s="77" t="s">
        <v>169</v>
      </c>
      <c r="B52" s="68" t="s">
        <v>87</v>
      </c>
      <c r="C52" s="71" t="s">
        <v>18</v>
      </c>
      <c r="D52" s="69">
        <f>+Wood!Q122</f>
        <v>417.33333333333331</v>
      </c>
      <c r="E52" s="70">
        <v>0.5</v>
      </c>
      <c r="F52" s="70">
        <v>1.9</v>
      </c>
      <c r="G52" s="70">
        <v>0</v>
      </c>
      <c r="H52" s="70">
        <v>0</v>
      </c>
      <c r="I52" s="70">
        <f t="shared" ref="I52:I56" si="21">+E52+F52+G52+H52</f>
        <v>2.4</v>
      </c>
      <c r="J52" s="70">
        <f t="shared" ref="J52:J56" si="22">+E52*D52</f>
        <v>208.66666666666666</v>
      </c>
      <c r="K52" s="70">
        <f t="shared" ref="K52:K56" si="23">+F52*D52</f>
        <v>792.93333333333328</v>
      </c>
      <c r="L52" s="70">
        <f t="shared" ref="L52:L56" si="24">+G52*D52</f>
        <v>0</v>
      </c>
      <c r="M52" s="70">
        <f t="shared" ref="M52:M56" si="25">+H52*D52</f>
        <v>0</v>
      </c>
      <c r="N52" s="78">
        <f t="shared" si="5"/>
        <v>1001.5999999999999</v>
      </c>
      <c r="O52" s="443"/>
      <c r="P52" s="141"/>
      <c r="Q52" s="141"/>
      <c r="R52" s="129"/>
    </row>
    <row r="53" spans="1:18" s="57" customFormat="1" ht="60" x14ac:dyDescent="0.25">
      <c r="A53" s="85" t="s">
        <v>170</v>
      </c>
      <c r="B53" s="73" t="s">
        <v>88</v>
      </c>
      <c r="C53" s="76" t="s">
        <v>18</v>
      </c>
      <c r="D53" s="74">
        <f>+Wood!Q122</f>
        <v>417.33333333333331</v>
      </c>
      <c r="E53" s="75">
        <v>0.2</v>
      </c>
      <c r="F53" s="75">
        <v>0.1</v>
      </c>
      <c r="G53" s="75">
        <v>0</v>
      </c>
      <c r="H53" s="75">
        <v>0</v>
      </c>
      <c r="I53" s="75">
        <f t="shared" si="21"/>
        <v>0.30000000000000004</v>
      </c>
      <c r="J53" s="75">
        <f t="shared" si="22"/>
        <v>83.466666666666669</v>
      </c>
      <c r="K53" s="75">
        <f t="shared" si="23"/>
        <v>41.733333333333334</v>
      </c>
      <c r="L53" s="75">
        <f t="shared" si="24"/>
        <v>0</v>
      </c>
      <c r="M53" s="75">
        <f t="shared" si="25"/>
        <v>0</v>
      </c>
      <c r="N53" s="86">
        <f t="shared" si="5"/>
        <v>125.2</v>
      </c>
      <c r="O53" s="443"/>
      <c r="P53" s="141"/>
      <c r="Q53" s="141"/>
      <c r="R53" s="129"/>
    </row>
    <row r="54" spans="1:18" s="57" customFormat="1" x14ac:dyDescent="0.25">
      <c r="A54" s="85" t="s">
        <v>171</v>
      </c>
      <c r="B54" s="73" t="s">
        <v>98</v>
      </c>
      <c r="C54" s="72" t="s">
        <v>54</v>
      </c>
      <c r="D54" s="74">
        <v>1</v>
      </c>
      <c r="E54" s="75">
        <v>50</v>
      </c>
      <c r="F54" s="75">
        <v>130</v>
      </c>
      <c r="G54" s="75">
        <v>0</v>
      </c>
      <c r="H54" s="75">
        <v>0</v>
      </c>
      <c r="I54" s="75">
        <f t="shared" si="21"/>
        <v>180</v>
      </c>
      <c r="J54" s="75">
        <f t="shared" si="22"/>
        <v>50</v>
      </c>
      <c r="K54" s="75">
        <f t="shared" si="23"/>
        <v>130</v>
      </c>
      <c r="L54" s="75">
        <f t="shared" si="24"/>
        <v>0</v>
      </c>
      <c r="M54" s="75">
        <f t="shared" si="25"/>
        <v>0</v>
      </c>
      <c r="N54" s="86">
        <f t="shared" si="5"/>
        <v>180</v>
      </c>
      <c r="O54" s="443"/>
      <c r="P54" s="141"/>
      <c r="Q54" s="141"/>
      <c r="R54" s="129"/>
    </row>
    <row r="55" spans="1:18" s="57" customFormat="1" ht="30" x14ac:dyDescent="0.25">
      <c r="A55" s="133" t="s">
        <v>172</v>
      </c>
      <c r="B55" s="102" t="s">
        <v>115</v>
      </c>
      <c r="C55" s="134" t="s">
        <v>13</v>
      </c>
      <c r="D55" s="135">
        <v>30.15</v>
      </c>
      <c r="E55" s="105">
        <v>7.25</v>
      </c>
      <c r="F55" s="105">
        <v>17.8</v>
      </c>
      <c r="G55" s="105">
        <v>0</v>
      </c>
      <c r="H55" s="105">
        <v>0</v>
      </c>
      <c r="I55" s="105">
        <f t="shared" si="21"/>
        <v>25.05</v>
      </c>
      <c r="J55" s="106">
        <f t="shared" si="22"/>
        <v>218.58749999999998</v>
      </c>
      <c r="K55" s="106">
        <f t="shared" si="23"/>
        <v>536.66999999999996</v>
      </c>
      <c r="L55" s="106">
        <f t="shared" si="24"/>
        <v>0</v>
      </c>
      <c r="M55" s="106">
        <f t="shared" si="25"/>
        <v>0</v>
      </c>
      <c r="N55" s="108">
        <f t="shared" si="5"/>
        <v>755.25749999999994</v>
      </c>
      <c r="O55" s="443"/>
      <c r="P55" s="141"/>
      <c r="Q55" s="141"/>
      <c r="R55" s="129"/>
    </row>
    <row r="56" spans="1:18" s="57" customFormat="1" ht="30.75" thickBot="1" x14ac:dyDescent="0.3">
      <c r="A56" s="79" t="s">
        <v>173</v>
      </c>
      <c r="B56" s="91" t="s">
        <v>100</v>
      </c>
      <c r="C56" s="81" t="s">
        <v>101</v>
      </c>
      <c r="D56" s="82">
        <v>150.75</v>
      </c>
      <c r="E56" s="83">
        <v>0.55000000000000004</v>
      </c>
      <c r="F56" s="83">
        <v>0.75</v>
      </c>
      <c r="G56" s="83">
        <v>0</v>
      </c>
      <c r="H56" s="83">
        <v>0</v>
      </c>
      <c r="I56" s="83">
        <f t="shared" si="21"/>
        <v>1.3</v>
      </c>
      <c r="J56" s="83">
        <f t="shared" si="22"/>
        <v>82.912500000000009</v>
      </c>
      <c r="K56" s="83">
        <f t="shared" si="23"/>
        <v>113.0625</v>
      </c>
      <c r="L56" s="83">
        <f t="shared" si="24"/>
        <v>0</v>
      </c>
      <c r="M56" s="83">
        <f t="shared" si="25"/>
        <v>0</v>
      </c>
      <c r="N56" s="84">
        <f t="shared" si="5"/>
        <v>195.97500000000002</v>
      </c>
      <c r="O56" s="443"/>
      <c r="P56" s="141"/>
      <c r="Q56" s="141"/>
      <c r="R56" s="129"/>
    </row>
    <row r="57" spans="1:18" ht="15.75" thickBot="1" x14ac:dyDescent="0.3">
      <c r="A57" s="5" t="s">
        <v>174</v>
      </c>
      <c r="B57" s="354" t="s">
        <v>37</v>
      </c>
      <c r="C57" s="346"/>
      <c r="D57" s="346"/>
      <c r="E57" s="346"/>
      <c r="F57" s="346"/>
      <c r="G57" s="346"/>
      <c r="H57" s="346"/>
      <c r="I57" s="346"/>
      <c r="J57" s="346"/>
      <c r="K57" s="346"/>
      <c r="L57" s="346"/>
      <c r="M57" s="346"/>
      <c r="N57" s="346">
        <f>SUM(N58:N58)</f>
        <v>589.64100000000008</v>
      </c>
      <c r="O57" s="346" t="e">
        <f>+N57/#REF!</f>
        <v>#REF!</v>
      </c>
      <c r="P57" s="346"/>
      <c r="Q57" s="346"/>
      <c r="R57" s="347"/>
    </row>
    <row r="58" spans="1:18" s="57" customFormat="1" ht="30.75" thickBot="1" x14ac:dyDescent="0.3">
      <c r="A58" s="92" t="s">
        <v>175</v>
      </c>
      <c r="B58" s="93" t="s">
        <v>113</v>
      </c>
      <c r="C58" s="94" t="s">
        <v>13</v>
      </c>
      <c r="D58" s="95">
        <v>23.26</v>
      </c>
      <c r="E58" s="96">
        <v>6</v>
      </c>
      <c r="F58" s="96">
        <v>19.350000000000001</v>
      </c>
      <c r="G58" s="96">
        <v>0</v>
      </c>
      <c r="H58" s="96">
        <v>0</v>
      </c>
      <c r="I58" s="96">
        <f t="shared" ref="I58" si="26">+E58+F58+G58+H58</f>
        <v>25.35</v>
      </c>
      <c r="J58" s="96">
        <f t="shared" ref="J58" si="27">+E58*D58</f>
        <v>139.56</v>
      </c>
      <c r="K58" s="96">
        <f t="shared" ref="K58" si="28">+F58*D58</f>
        <v>450.08100000000007</v>
      </c>
      <c r="L58" s="96">
        <f t="shared" ref="L58" si="29">+G58*D58</f>
        <v>0</v>
      </c>
      <c r="M58" s="96">
        <f t="shared" ref="M58" si="30">+H58*D58</f>
        <v>0</v>
      </c>
      <c r="N58" s="97">
        <f t="shared" si="5"/>
        <v>589.64100000000008</v>
      </c>
      <c r="O58" s="443"/>
      <c r="P58" s="141"/>
      <c r="Q58" s="141"/>
      <c r="R58" s="129"/>
    </row>
    <row r="59" spans="1:18" s="57" customFormat="1" ht="15.75" thickBot="1" x14ac:dyDescent="0.3">
      <c r="A59" s="5" t="s">
        <v>176</v>
      </c>
      <c r="B59" s="354" t="s">
        <v>135</v>
      </c>
      <c r="C59" s="346"/>
      <c r="D59" s="346"/>
      <c r="E59" s="346"/>
      <c r="F59" s="346"/>
      <c r="G59" s="346"/>
      <c r="H59" s="346"/>
      <c r="I59" s="346"/>
      <c r="J59" s="346"/>
      <c r="K59" s="346"/>
      <c r="L59" s="346"/>
      <c r="M59" s="346"/>
      <c r="N59" s="346">
        <f>SUM(N60:N65)</f>
        <v>1382.8154999999999</v>
      </c>
      <c r="O59" s="346" t="e">
        <f>+N59/#REF!</f>
        <v>#REF!</v>
      </c>
      <c r="P59" s="346"/>
      <c r="Q59" s="346"/>
      <c r="R59" s="347"/>
    </row>
    <row r="60" spans="1:18" s="57" customFormat="1" ht="30" x14ac:dyDescent="0.25">
      <c r="A60" s="77" t="s">
        <v>177</v>
      </c>
      <c r="B60" s="68" t="s">
        <v>113</v>
      </c>
      <c r="C60" s="71" t="s">
        <v>13</v>
      </c>
      <c r="D60" s="69">
        <v>8.0299999999999994</v>
      </c>
      <c r="E60" s="70">
        <v>6</v>
      </c>
      <c r="F60" s="70">
        <v>19.350000000000001</v>
      </c>
      <c r="G60" s="70">
        <v>0</v>
      </c>
      <c r="H60" s="70">
        <v>0</v>
      </c>
      <c r="I60" s="70">
        <f t="shared" ref="I60:I65" si="31">+E60+F60+G60+H60</f>
        <v>25.35</v>
      </c>
      <c r="J60" s="70">
        <f t="shared" ref="J60:J65" si="32">+E60*D60</f>
        <v>48.179999999999993</v>
      </c>
      <c r="K60" s="70">
        <f t="shared" ref="K60:K65" si="33">+F60*D60</f>
        <v>155.38050000000001</v>
      </c>
      <c r="L60" s="70">
        <f t="shared" ref="L60:L65" si="34">+G60*D60</f>
        <v>0</v>
      </c>
      <c r="M60" s="70">
        <f t="shared" ref="M60:M65" si="35">+H60*D60</f>
        <v>0</v>
      </c>
      <c r="N60" s="78">
        <f t="shared" ref="N60:N65" si="36">+J60+K60+L60+M60</f>
        <v>203.56049999999999</v>
      </c>
      <c r="O60" s="443"/>
      <c r="P60" s="141"/>
      <c r="Q60" s="141"/>
      <c r="R60" s="129"/>
    </row>
    <row r="61" spans="1:18" s="57" customFormat="1" ht="45" x14ac:dyDescent="0.25">
      <c r="A61" s="133" t="s">
        <v>178</v>
      </c>
      <c r="B61" s="73" t="s">
        <v>277</v>
      </c>
      <c r="C61" s="134" t="s">
        <v>18</v>
      </c>
      <c r="D61" s="135">
        <f>+Wood!Q137</f>
        <v>143.91666666666666</v>
      </c>
      <c r="E61" s="106">
        <v>0.5</v>
      </c>
      <c r="F61" s="106">
        <v>1.9</v>
      </c>
      <c r="G61" s="106">
        <v>0</v>
      </c>
      <c r="H61" s="106">
        <v>0</v>
      </c>
      <c r="I61" s="106">
        <f t="shared" si="31"/>
        <v>2.4</v>
      </c>
      <c r="J61" s="106">
        <f t="shared" si="32"/>
        <v>71.958333333333329</v>
      </c>
      <c r="K61" s="106">
        <f t="shared" si="33"/>
        <v>273.44166666666666</v>
      </c>
      <c r="L61" s="106">
        <f t="shared" si="34"/>
        <v>0</v>
      </c>
      <c r="M61" s="106">
        <f t="shared" si="35"/>
        <v>0</v>
      </c>
      <c r="N61" s="108">
        <f t="shared" si="36"/>
        <v>345.4</v>
      </c>
      <c r="O61" s="443"/>
      <c r="P61" s="141"/>
      <c r="Q61" s="141"/>
      <c r="R61" s="129"/>
    </row>
    <row r="62" spans="1:18" s="57" customFormat="1" ht="45" x14ac:dyDescent="0.25">
      <c r="A62" s="85" t="s">
        <v>179</v>
      </c>
      <c r="B62" s="73" t="s">
        <v>278</v>
      </c>
      <c r="C62" s="72" t="s">
        <v>18</v>
      </c>
      <c r="D62" s="74">
        <f>+Wood!Q137</f>
        <v>143.91666666666666</v>
      </c>
      <c r="E62" s="75">
        <v>0.2</v>
      </c>
      <c r="F62" s="75">
        <v>0.1</v>
      </c>
      <c r="G62" s="75">
        <v>0</v>
      </c>
      <c r="H62" s="75">
        <v>0</v>
      </c>
      <c r="I62" s="75">
        <f t="shared" si="31"/>
        <v>0.30000000000000004</v>
      </c>
      <c r="J62" s="75">
        <f t="shared" si="32"/>
        <v>28.783333333333331</v>
      </c>
      <c r="K62" s="75">
        <f t="shared" si="33"/>
        <v>14.391666666666666</v>
      </c>
      <c r="L62" s="75">
        <f t="shared" si="34"/>
        <v>0</v>
      </c>
      <c r="M62" s="75">
        <f t="shared" si="35"/>
        <v>0</v>
      </c>
      <c r="N62" s="86">
        <f t="shared" si="36"/>
        <v>43.174999999999997</v>
      </c>
      <c r="O62" s="443"/>
      <c r="P62" s="141"/>
      <c r="Q62" s="141"/>
      <c r="R62" s="129"/>
    </row>
    <row r="63" spans="1:18" s="57" customFormat="1" ht="30" x14ac:dyDescent="0.25">
      <c r="A63" s="85" t="s">
        <v>180</v>
      </c>
      <c r="B63" s="73" t="s">
        <v>56</v>
      </c>
      <c r="C63" s="76" t="s">
        <v>13</v>
      </c>
      <c r="D63" s="74">
        <v>8.4600000000000009</v>
      </c>
      <c r="E63" s="75">
        <v>5.5</v>
      </c>
      <c r="F63" s="75">
        <v>27.5</v>
      </c>
      <c r="G63" s="75">
        <v>0</v>
      </c>
      <c r="H63" s="75">
        <v>0</v>
      </c>
      <c r="I63" s="75">
        <f t="shared" si="31"/>
        <v>33</v>
      </c>
      <c r="J63" s="75">
        <f t="shared" si="32"/>
        <v>46.53</v>
      </c>
      <c r="K63" s="75">
        <f t="shared" si="33"/>
        <v>232.65000000000003</v>
      </c>
      <c r="L63" s="75">
        <f t="shared" si="34"/>
        <v>0</v>
      </c>
      <c r="M63" s="75">
        <f t="shared" si="35"/>
        <v>0</v>
      </c>
      <c r="N63" s="86">
        <f t="shared" si="36"/>
        <v>279.18000000000006</v>
      </c>
      <c r="O63" s="443"/>
      <c r="P63" s="141"/>
      <c r="Q63" s="141"/>
      <c r="R63" s="129"/>
    </row>
    <row r="64" spans="1:18" s="57" customFormat="1" ht="17.25" x14ac:dyDescent="0.25">
      <c r="A64" s="85" t="s">
        <v>181</v>
      </c>
      <c r="B64" s="73" t="s">
        <v>57</v>
      </c>
      <c r="C64" s="76" t="s">
        <v>13</v>
      </c>
      <c r="D64" s="74">
        <v>8.4600000000000009</v>
      </c>
      <c r="E64" s="75">
        <v>6</v>
      </c>
      <c r="F64" s="75">
        <v>19</v>
      </c>
      <c r="G64" s="75">
        <v>0</v>
      </c>
      <c r="H64" s="75">
        <v>0</v>
      </c>
      <c r="I64" s="75">
        <f t="shared" si="31"/>
        <v>25</v>
      </c>
      <c r="J64" s="75">
        <f t="shared" si="32"/>
        <v>50.760000000000005</v>
      </c>
      <c r="K64" s="75">
        <f t="shared" si="33"/>
        <v>160.74</v>
      </c>
      <c r="L64" s="75">
        <f t="shared" si="34"/>
        <v>0</v>
      </c>
      <c r="M64" s="75">
        <f t="shared" si="35"/>
        <v>0</v>
      </c>
      <c r="N64" s="86">
        <f t="shared" si="36"/>
        <v>211.5</v>
      </c>
      <c r="O64" s="443"/>
      <c r="P64" s="141"/>
      <c r="Q64" s="141"/>
      <c r="R64" s="129"/>
    </row>
    <row r="65" spans="1:18" s="57" customFormat="1" ht="30.75" thickBot="1" x14ac:dyDescent="0.3">
      <c r="A65" s="79" t="s">
        <v>244</v>
      </c>
      <c r="B65" s="80" t="s">
        <v>245</v>
      </c>
      <c r="C65" s="81" t="s">
        <v>54</v>
      </c>
      <c r="D65" s="82">
        <v>1</v>
      </c>
      <c r="E65" s="83">
        <v>60</v>
      </c>
      <c r="F65" s="83">
        <v>240</v>
      </c>
      <c r="G65" s="83">
        <v>0</v>
      </c>
      <c r="H65" s="83">
        <v>0</v>
      </c>
      <c r="I65" s="83">
        <f t="shared" si="31"/>
        <v>300</v>
      </c>
      <c r="J65" s="83">
        <f t="shared" si="32"/>
        <v>60</v>
      </c>
      <c r="K65" s="83">
        <f t="shared" si="33"/>
        <v>240</v>
      </c>
      <c r="L65" s="83">
        <f t="shared" si="34"/>
        <v>0</v>
      </c>
      <c r="M65" s="83">
        <f t="shared" si="35"/>
        <v>0</v>
      </c>
      <c r="N65" s="84">
        <f t="shared" si="36"/>
        <v>300</v>
      </c>
      <c r="O65" s="443"/>
      <c r="P65" s="141"/>
      <c r="Q65" s="141"/>
      <c r="R65" s="129"/>
    </row>
    <row r="66" spans="1:18" ht="15.75" thickBot="1" x14ac:dyDescent="0.3">
      <c r="A66" s="5" t="s">
        <v>182</v>
      </c>
      <c r="B66" s="354" t="s">
        <v>102</v>
      </c>
      <c r="C66" s="346"/>
      <c r="D66" s="346"/>
      <c r="E66" s="346"/>
      <c r="F66" s="346"/>
      <c r="G66" s="346"/>
      <c r="H66" s="346"/>
      <c r="I66" s="346"/>
      <c r="J66" s="346"/>
      <c r="K66" s="346"/>
      <c r="L66" s="346"/>
      <c r="M66" s="346"/>
      <c r="N66" s="346">
        <f>SUM(N67:N71)</f>
        <v>1795.5</v>
      </c>
      <c r="O66" s="346" t="e">
        <f>+N66/#REF!</f>
        <v>#REF!</v>
      </c>
      <c r="P66" s="346"/>
      <c r="Q66" s="346"/>
      <c r="R66" s="347"/>
    </row>
    <row r="67" spans="1:18" s="57" customFormat="1" ht="60" x14ac:dyDescent="0.25">
      <c r="A67" s="77" t="s">
        <v>183</v>
      </c>
      <c r="B67" s="88" t="s">
        <v>104</v>
      </c>
      <c r="C67" s="71" t="s">
        <v>103</v>
      </c>
      <c r="D67" s="69">
        <v>1</v>
      </c>
      <c r="E67" s="70">
        <v>0</v>
      </c>
      <c r="F67" s="70">
        <v>0</v>
      </c>
      <c r="G67" s="70">
        <v>0</v>
      </c>
      <c r="H67" s="70">
        <v>770</v>
      </c>
      <c r="I67" s="70">
        <f t="shared" ref="I67:I71" si="37">+E67+F67+G67+H67</f>
        <v>770</v>
      </c>
      <c r="J67" s="70">
        <f t="shared" ref="J67:J71" si="38">+E67*D67</f>
        <v>0</v>
      </c>
      <c r="K67" s="70">
        <f t="shared" ref="K67:K71" si="39">+F67*D67</f>
        <v>0</v>
      </c>
      <c r="L67" s="70">
        <f t="shared" ref="L67:L71" si="40">+G67*D67</f>
        <v>0</v>
      </c>
      <c r="M67" s="70">
        <f t="shared" ref="M67:M71" si="41">+H67*D67</f>
        <v>770</v>
      </c>
      <c r="N67" s="78">
        <f t="shared" ref="N67:N71" si="42">+J67+K67+L67+M67</f>
        <v>770</v>
      </c>
      <c r="O67" s="443"/>
      <c r="P67" s="141"/>
      <c r="Q67" s="141"/>
      <c r="R67" s="129"/>
    </row>
    <row r="68" spans="1:18" s="57" customFormat="1" ht="60" x14ac:dyDescent="0.25">
      <c r="A68" s="85" t="s">
        <v>184</v>
      </c>
      <c r="B68" s="89" t="s">
        <v>106</v>
      </c>
      <c r="C68" s="76" t="s">
        <v>103</v>
      </c>
      <c r="D68" s="74">
        <v>1</v>
      </c>
      <c r="E68" s="75">
        <v>0</v>
      </c>
      <c r="F68" s="75">
        <v>0</v>
      </c>
      <c r="G68" s="75">
        <v>0</v>
      </c>
      <c r="H68" s="75">
        <v>370</v>
      </c>
      <c r="I68" s="75">
        <f t="shared" si="37"/>
        <v>370</v>
      </c>
      <c r="J68" s="75">
        <f t="shared" si="38"/>
        <v>0</v>
      </c>
      <c r="K68" s="75">
        <f t="shared" si="39"/>
        <v>0</v>
      </c>
      <c r="L68" s="75">
        <f t="shared" si="40"/>
        <v>0</v>
      </c>
      <c r="M68" s="75">
        <f t="shared" si="41"/>
        <v>370</v>
      </c>
      <c r="N68" s="86">
        <f t="shared" si="42"/>
        <v>370</v>
      </c>
      <c r="O68" s="443"/>
      <c r="P68" s="141"/>
      <c r="Q68" s="141"/>
      <c r="R68" s="129"/>
    </row>
    <row r="69" spans="1:18" s="57" customFormat="1" ht="45" x14ac:dyDescent="0.25">
      <c r="A69" s="85" t="s">
        <v>185</v>
      </c>
      <c r="B69" s="89" t="s">
        <v>136</v>
      </c>
      <c r="C69" s="76" t="s">
        <v>103</v>
      </c>
      <c r="D69" s="74">
        <v>1</v>
      </c>
      <c r="E69" s="75">
        <v>0</v>
      </c>
      <c r="F69" s="75">
        <v>0</v>
      </c>
      <c r="G69" s="75">
        <v>0</v>
      </c>
      <c r="H69" s="75">
        <v>225.5</v>
      </c>
      <c r="I69" s="75">
        <f t="shared" si="37"/>
        <v>225.5</v>
      </c>
      <c r="J69" s="75">
        <f t="shared" si="38"/>
        <v>0</v>
      </c>
      <c r="K69" s="75">
        <f t="shared" si="39"/>
        <v>0</v>
      </c>
      <c r="L69" s="75">
        <f t="shared" si="40"/>
        <v>0</v>
      </c>
      <c r="M69" s="75">
        <f t="shared" si="41"/>
        <v>225.5</v>
      </c>
      <c r="N69" s="86">
        <f t="shared" si="42"/>
        <v>225.5</v>
      </c>
      <c r="O69" s="443"/>
      <c r="P69" s="141"/>
      <c r="Q69" s="141"/>
      <c r="R69" s="129"/>
    </row>
    <row r="70" spans="1:18" s="57" customFormat="1" ht="45" x14ac:dyDescent="0.25">
      <c r="A70" s="85" t="s">
        <v>186</v>
      </c>
      <c r="B70" s="89" t="s">
        <v>105</v>
      </c>
      <c r="C70" s="76" t="s">
        <v>103</v>
      </c>
      <c r="D70" s="74">
        <v>1</v>
      </c>
      <c r="E70" s="75">
        <v>0</v>
      </c>
      <c r="F70" s="75">
        <v>0</v>
      </c>
      <c r="G70" s="75">
        <v>0</v>
      </c>
      <c r="H70" s="75">
        <v>315</v>
      </c>
      <c r="I70" s="75">
        <f t="shared" si="37"/>
        <v>315</v>
      </c>
      <c r="J70" s="75">
        <f t="shared" si="38"/>
        <v>0</v>
      </c>
      <c r="K70" s="75">
        <f t="shared" si="39"/>
        <v>0</v>
      </c>
      <c r="L70" s="75">
        <f t="shared" si="40"/>
        <v>0</v>
      </c>
      <c r="M70" s="75">
        <f t="shared" si="41"/>
        <v>315</v>
      </c>
      <c r="N70" s="86">
        <f t="shared" si="42"/>
        <v>315</v>
      </c>
      <c r="O70" s="443"/>
      <c r="P70" s="141"/>
      <c r="Q70" s="141"/>
      <c r="R70" s="129"/>
    </row>
    <row r="71" spans="1:18" s="57" customFormat="1" ht="45.75" thickBot="1" x14ac:dyDescent="0.3">
      <c r="A71" s="133" t="s">
        <v>249</v>
      </c>
      <c r="B71" s="102" t="s">
        <v>250</v>
      </c>
      <c r="C71" s="134" t="s">
        <v>103</v>
      </c>
      <c r="D71" s="135">
        <v>1</v>
      </c>
      <c r="E71" s="106">
        <v>0</v>
      </c>
      <c r="F71" s="106">
        <v>0</v>
      </c>
      <c r="G71" s="106">
        <v>0</v>
      </c>
      <c r="H71" s="106">
        <v>115</v>
      </c>
      <c r="I71" s="106">
        <f t="shared" si="37"/>
        <v>115</v>
      </c>
      <c r="J71" s="106">
        <f t="shared" si="38"/>
        <v>0</v>
      </c>
      <c r="K71" s="106">
        <f t="shared" si="39"/>
        <v>0</v>
      </c>
      <c r="L71" s="106">
        <f t="shared" si="40"/>
        <v>0</v>
      </c>
      <c r="M71" s="106">
        <f t="shared" si="41"/>
        <v>115</v>
      </c>
      <c r="N71" s="108">
        <f t="shared" si="42"/>
        <v>115</v>
      </c>
      <c r="O71" s="443"/>
      <c r="P71" s="141"/>
      <c r="Q71" s="141"/>
      <c r="R71" s="129"/>
    </row>
    <row r="72" spans="1:18" ht="15.75" thickBot="1" x14ac:dyDescent="0.3">
      <c r="A72" s="5" t="s">
        <v>187</v>
      </c>
      <c r="B72" s="354" t="s">
        <v>107</v>
      </c>
      <c r="C72" s="346"/>
      <c r="D72" s="346"/>
      <c r="E72" s="346"/>
      <c r="F72" s="346"/>
      <c r="G72" s="346"/>
      <c r="H72" s="346"/>
      <c r="I72" s="346"/>
      <c r="J72" s="346"/>
      <c r="K72" s="346"/>
      <c r="L72" s="346"/>
      <c r="M72" s="346"/>
      <c r="N72" s="346">
        <f>SUM(N73:N74)</f>
        <v>700</v>
      </c>
      <c r="O72" s="346" t="e">
        <f>+N72/#REF!</f>
        <v>#REF!</v>
      </c>
      <c r="P72" s="346"/>
      <c r="Q72" s="346"/>
      <c r="R72" s="347"/>
    </row>
    <row r="73" spans="1:18" s="57" customFormat="1" x14ac:dyDescent="0.25">
      <c r="A73" s="77" t="s">
        <v>188</v>
      </c>
      <c r="B73" s="90" t="s">
        <v>108</v>
      </c>
      <c r="C73" s="67" t="s">
        <v>54</v>
      </c>
      <c r="D73" s="69">
        <v>1</v>
      </c>
      <c r="E73" s="70">
        <v>190</v>
      </c>
      <c r="F73" s="70">
        <v>275</v>
      </c>
      <c r="G73" s="70">
        <v>0</v>
      </c>
      <c r="H73" s="70">
        <v>0</v>
      </c>
      <c r="I73" s="70">
        <f>+E73+F73+G73+H73</f>
        <v>465</v>
      </c>
      <c r="J73" s="70">
        <f>+E73*D73</f>
        <v>190</v>
      </c>
      <c r="K73" s="70">
        <f>+F73*D73</f>
        <v>275</v>
      </c>
      <c r="L73" s="70">
        <f>+G73*D73</f>
        <v>0</v>
      </c>
      <c r="M73" s="70">
        <f>+H73*D73</f>
        <v>0</v>
      </c>
      <c r="N73" s="78">
        <f t="shared" si="5"/>
        <v>465</v>
      </c>
      <c r="O73" s="443"/>
      <c r="P73" s="141"/>
      <c r="Q73" s="141"/>
      <c r="R73" s="129"/>
    </row>
    <row r="74" spans="1:18" s="57" customFormat="1" ht="15.75" thickBot="1" x14ac:dyDescent="0.3">
      <c r="A74" s="79" t="s">
        <v>189</v>
      </c>
      <c r="B74" s="99" t="s">
        <v>109</v>
      </c>
      <c r="C74" s="81" t="s">
        <v>15</v>
      </c>
      <c r="D74" s="82">
        <v>1</v>
      </c>
      <c r="E74" s="83">
        <v>30</v>
      </c>
      <c r="F74" s="83">
        <v>205</v>
      </c>
      <c r="G74" s="83">
        <v>0</v>
      </c>
      <c r="H74" s="83">
        <v>0</v>
      </c>
      <c r="I74" s="83">
        <f>+E74+F74+G74+H74</f>
        <v>235</v>
      </c>
      <c r="J74" s="83">
        <f>+E74*D74</f>
        <v>30</v>
      </c>
      <c r="K74" s="83">
        <f>+F74*D74</f>
        <v>205</v>
      </c>
      <c r="L74" s="83">
        <f>+G74*D74</f>
        <v>0</v>
      </c>
      <c r="M74" s="83">
        <f>+H74*D74</f>
        <v>0</v>
      </c>
      <c r="N74" s="84">
        <f t="shared" si="5"/>
        <v>235</v>
      </c>
      <c r="O74" s="443"/>
      <c r="P74" s="141"/>
      <c r="Q74" s="141"/>
      <c r="R74" s="129"/>
    </row>
    <row r="75" spans="1:18" ht="15.75" thickBot="1" x14ac:dyDescent="0.3">
      <c r="A75" s="5" t="s">
        <v>190</v>
      </c>
      <c r="B75" s="354" t="s">
        <v>242</v>
      </c>
      <c r="C75" s="346"/>
      <c r="D75" s="346"/>
      <c r="E75" s="346"/>
      <c r="F75" s="346"/>
      <c r="G75" s="346"/>
      <c r="H75" s="346"/>
      <c r="I75" s="346"/>
      <c r="J75" s="346"/>
      <c r="K75" s="346"/>
      <c r="L75" s="346"/>
      <c r="M75" s="346"/>
      <c r="N75" s="346">
        <f>SUM(N76)</f>
        <v>13.141499999999999</v>
      </c>
      <c r="O75" s="346" t="e">
        <f>+N75/#REF!</f>
        <v>#REF!</v>
      </c>
      <c r="P75" s="346"/>
      <c r="Q75" s="346"/>
      <c r="R75" s="347"/>
    </row>
    <row r="76" spans="1:18" s="57" customFormat="1" ht="18" thickBot="1" x14ac:dyDescent="0.3">
      <c r="A76" s="92" t="s">
        <v>191</v>
      </c>
      <c r="B76" s="111" t="s">
        <v>243</v>
      </c>
      <c r="C76" s="94" t="s">
        <v>13</v>
      </c>
      <c r="D76" s="95">
        <v>87.61</v>
      </c>
      <c r="E76" s="96">
        <v>0.15</v>
      </c>
      <c r="F76" s="96">
        <v>0</v>
      </c>
      <c r="G76" s="96">
        <v>0</v>
      </c>
      <c r="H76" s="96">
        <v>0</v>
      </c>
      <c r="I76" s="96">
        <f>+E76+F76+G76+H76</f>
        <v>0.15</v>
      </c>
      <c r="J76" s="96">
        <f>+E76*D76</f>
        <v>13.141499999999999</v>
      </c>
      <c r="K76" s="96">
        <f>+F76*D76</f>
        <v>0</v>
      </c>
      <c r="L76" s="96">
        <f>+G76*D76</f>
        <v>0</v>
      </c>
      <c r="M76" s="96">
        <f>+H76*D76</f>
        <v>0</v>
      </c>
      <c r="N76" s="97">
        <f t="shared" si="5"/>
        <v>13.141499999999999</v>
      </c>
      <c r="O76" s="444"/>
      <c r="P76" s="198"/>
      <c r="Q76" s="198"/>
      <c r="R76" s="132"/>
    </row>
    <row r="77" spans="1:18" x14ac:dyDescent="0.25">
      <c r="C77" s="7"/>
      <c r="D77" s="8"/>
      <c r="E77" s="10"/>
      <c r="F77" s="10"/>
      <c r="G77" s="10"/>
      <c r="H77" s="10"/>
      <c r="I77" s="9"/>
      <c r="J77" s="9"/>
      <c r="K77" s="9"/>
      <c r="L77" s="9"/>
      <c r="M77" s="9"/>
      <c r="N77" s="9"/>
    </row>
    <row r="78" spans="1:18" s="55" customFormat="1" x14ac:dyDescent="0.25">
      <c r="A78"/>
      <c r="B78"/>
      <c r="C78" s="7"/>
      <c r="D78" s="8"/>
      <c r="E78" s="10"/>
      <c r="F78" s="10"/>
      <c r="G78" s="10"/>
      <c r="H78" s="10"/>
      <c r="I78" s="9"/>
      <c r="J78" s="9"/>
      <c r="K78" s="9"/>
      <c r="L78" s="9"/>
      <c r="M78" s="9"/>
      <c r="N78" s="9"/>
      <c r="P78"/>
    </row>
    <row r="79" spans="1:18" s="55" customFormat="1" x14ac:dyDescent="0.25">
      <c r="A79"/>
      <c r="B79"/>
      <c r="C79" s="7"/>
      <c r="D79" s="8"/>
      <c r="E79" s="10"/>
      <c r="F79" s="10"/>
      <c r="G79" s="10"/>
      <c r="H79" s="10"/>
      <c r="I79" s="9"/>
      <c r="J79" s="9"/>
      <c r="K79" s="9"/>
      <c r="L79" s="9"/>
      <c r="M79" s="9"/>
      <c r="N79" s="9"/>
      <c r="P79"/>
    </row>
    <row r="80" spans="1:18" s="55" customFormat="1" x14ac:dyDescent="0.25">
      <c r="A80"/>
      <c r="B80"/>
      <c r="C80" s="7"/>
      <c r="D80" s="8"/>
      <c r="E80" s="10"/>
      <c r="F80" s="10"/>
      <c r="G80" s="10"/>
      <c r="H80" s="10"/>
      <c r="I80" s="9"/>
      <c r="J80" s="9"/>
      <c r="K80" s="9"/>
      <c r="L80" s="9"/>
      <c r="M80" s="9"/>
      <c r="N80" s="9"/>
      <c r="P80"/>
    </row>
    <row r="81" spans="1:16" s="55" customFormat="1" x14ac:dyDescent="0.25">
      <c r="A81"/>
      <c r="B81"/>
      <c r="C81" s="7"/>
      <c r="D81" s="8"/>
      <c r="E81" s="10"/>
      <c r="F81" s="10"/>
      <c r="G81" s="10"/>
      <c r="H81" s="10"/>
      <c r="I81" s="9"/>
      <c r="J81" s="9"/>
      <c r="K81" s="9"/>
      <c r="L81" s="9"/>
      <c r="M81" s="9"/>
      <c r="N81" s="9"/>
      <c r="P81"/>
    </row>
    <row r="82" spans="1:16" s="55" customFormat="1" x14ac:dyDescent="0.25">
      <c r="A82"/>
      <c r="B82"/>
      <c r="C82" s="7"/>
      <c r="D82" s="8"/>
      <c r="E82" s="10"/>
      <c r="F82" s="10"/>
      <c r="G82" s="10"/>
      <c r="H82" s="10"/>
      <c r="I82" s="9"/>
      <c r="J82" s="9"/>
      <c r="K82" s="9"/>
      <c r="L82" s="9"/>
      <c r="M82" s="9"/>
      <c r="N82" s="9"/>
      <c r="P82"/>
    </row>
    <row r="83" spans="1:16" s="55" customFormat="1" x14ac:dyDescent="0.25">
      <c r="A83"/>
      <c r="B83"/>
      <c r="C83" s="7"/>
      <c r="D83" s="8"/>
      <c r="E83" s="10"/>
      <c r="F83" s="10"/>
      <c r="G83" s="10"/>
      <c r="H83" s="10"/>
      <c r="I83" s="9"/>
      <c r="J83" s="9"/>
      <c r="K83" s="9"/>
      <c r="L83" s="9"/>
      <c r="M83" s="9"/>
      <c r="N83" s="9"/>
      <c r="P83"/>
    </row>
    <row r="84" spans="1:16" s="55" customFormat="1" x14ac:dyDescent="0.25">
      <c r="A84"/>
      <c r="B84"/>
      <c r="C84" s="7"/>
      <c r="D84" s="8"/>
      <c r="E84" s="10"/>
      <c r="F84" s="10"/>
      <c r="G84" s="10"/>
      <c r="H84" s="10"/>
      <c r="I84" s="9"/>
      <c r="J84" s="9"/>
      <c r="K84" s="9"/>
      <c r="L84" s="9"/>
      <c r="M84" s="9"/>
      <c r="N84" s="9"/>
      <c r="P84"/>
    </row>
    <row r="85" spans="1:16" s="55" customFormat="1" x14ac:dyDescent="0.25">
      <c r="A85"/>
      <c r="B85"/>
      <c r="C85" s="7"/>
      <c r="D85" s="8"/>
      <c r="E85" s="10"/>
      <c r="F85" s="10"/>
      <c r="G85" s="10"/>
      <c r="H85" s="10"/>
      <c r="I85" s="9"/>
      <c r="J85" s="9"/>
      <c r="K85" s="9"/>
      <c r="L85" s="9"/>
      <c r="M85" s="9"/>
      <c r="N85" s="9"/>
      <c r="P85"/>
    </row>
    <row r="86" spans="1:16" s="55" customFormat="1" x14ac:dyDescent="0.25">
      <c r="A86"/>
      <c r="B86"/>
      <c r="C86" s="7"/>
      <c r="D86" s="8"/>
      <c r="E86" s="10"/>
      <c r="F86" s="10"/>
      <c r="G86" s="10"/>
      <c r="H86" s="10"/>
      <c r="I86" s="9"/>
      <c r="J86" s="9"/>
      <c r="K86" s="9"/>
      <c r="L86" s="9"/>
      <c r="M86" s="9"/>
      <c r="N86" s="9"/>
      <c r="P86"/>
    </row>
    <row r="87" spans="1:16" s="55" customFormat="1" x14ac:dyDescent="0.25">
      <c r="A87"/>
      <c r="B87"/>
      <c r="C87" s="7"/>
      <c r="D87" s="8"/>
      <c r="E87" s="10"/>
      <c r="F87" s="10"/>
      <c r="G87" s="10"/>
      <c r="H87" s="10"/>
      <c r="I87" s="9"/>
      <c r="J87" s="9"/>
      <c r="K87" s="9"/>
      <c r="L87" s="9"/>
      <c r="M87" s="9"/>
      <c r="N87" s="9"/>
      <c r="P87"/>
    </row>
    <row r="88" spans="1:16" s="55" customFormat="1" x14ac:dyDescent="0.25">
      <c r="A88"/>
      <c r="B88"/>
      <c r="C88" s="7"/>
      <c r="D88" s="8"/>
      <c r="E88" s="10"/>
      <c r="F88" s="10"/>
      <c r="G88" s="10"/>
      <c r="H88" s="10"/>
      <c r="I88" s="9"/>
      <c r="J88" s="9"/>
      <c r="K88" s="9"/>
      <c r="L88" s="9"/>
      <c r="M88" s="9"/>
      <c r="N88" s="9"/>
      <c r="P88"/>
    </row>
    <row r="89" spans="1:16" s="55" customFormat="1" x14ac:dyDescent="0.25">
      <c r="A89"/>
      <c r="B89"/>
      <c r="C89" s="7"/>
      <c r="D89" s="8"/>
      <c r="E89" s="10"/>
      <c r="F89" s="10"/>
      <c r="G89" s="10"/>
      <c r="H89" s="10"/>
      <c r="I89" s="9"/>
      <c r="J89" s="9"/>
      <c r="K89" s="9"/>
      <c r="L89" s="9"/>
      <c r="M89" s="9"/>
      <c r="N89" s="9"/>
      <c r="P89"/>
    </row>
  </sheetData>
  <mergeCells count="26">
    <mergeCell ref="B59:R59"/>
    <mergeCell ref="B66:R66"/>
    <mergeCell ref="B72:R72"/>
    <mergeCell ref="B75:R75"/>
    <mergeCell ref="B29:R29"/>
    <mergeCell ref="B36:R36"/>
    <mergeCell ref="B41:R41"/>
    <mergeCell ref="B51:R51"/>
    <mergeCell ref="B57:R57"/>
    <mergeCell ref="P22:R22"/>
    <mergeCell ref="P23:P24"/>
    <mergeCell ref="Q23:Q24"/>
    <mergeCell ref="R23:R24"/>
    <mergeCell ref="P25:R25"/>
    <mergeCell ref="A25:N25"/>
    <mergeCell ref="A22:N22"/>
    <mergeCell ref="A23:A24"/>
    <mergeCell ref="B23:B24"/>
    <mergeCell ref="C23:C24"/>
    <mergeCell ref="D23:D24"/>
    <mergeCell ref="E23:I23"/>
    <mergeCell ref="J23:N23"/>
    <mergeCell ref="B26:R26"/>
    <mergeCell ref="A1:N1"/>
    <mergeCell ref="A2:N2"/>
    <mergeCell ref="A19:R19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15</vt:i4>
      </vt:variant>
      <vt:variant>
        <vt:lpstr>Rangos con nombre</vt:lpstr>
      </vt:variant>
      <vt:variant>
        <vt:i4>5</vt:i4>
      </vt:variant>
    </vt:vector>
  </HeadingPairs>
  <TitlesOfParts>
    <vt:vector size="20" baseType="lpstr">
      <vt:lpstr>Barn X-Decra</vt:lpstr>
      <vt:lpstr>Barn X-Varitile</vt:lpstr>
      <vt:lpstr>Barn X-HUURRE</vt:lpstr>
      <vt:lpstr>Barn X-LT</vt:lpstr>
      <vt:lpstr>Ventanas PVC-X</vt:lpstr>
      <vt:lpstr>Barn S-Decra</vt:lpstr>
      <vt:lpstr>Barn S-Varitile</vt:lpstr>
      <vt:lpstr>Barn S-HUURRE</vt:lpstr>
      <vt:lpstr>Barn S-LT</vt:lpstr>
      <vt:lpstr>BarnS+Baño-Decra</vt:lpstr>
      <vt:lpstr>BarnS+Baño-Varitile</vt:lpstr>
      <vt:lpstr>BarnS+Baño-HUURRE</vt:lpstr>
      <vt:lpstr>BarnS+Baño-LT</vt:lpstr>
      <vt:lpstr>Ventanas PVC-S</vt:lpstr>
      <vt:lpstr>Wood</vt:lpstr>
      <vt:lpstr>'Barn S-HUURRE'!Títulos_a_imprimir</vt:lpstr>
      <vt:lpstr>'Barn X-Decra'!Títulos_a_imprimir</vt:lpstr>
      <vt:lpstr>'Barn X-Varitile'!Títulos_a_imprimir</vt:lpstr>
      <vt:lpstr>'BarnS+Baño-HUURRE'!Títulos_a_imprimir</vt:lpstr>
      <vt:lpstr>Wood!Títulos_a_imprimir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Wesley Lacayo</dc:creator>
  <cp:lastModifiedBy>Wesley Lacayo</cp:lastModifiedBy>
  <cp:lastPrinted>2020-10-30T17:23:04Z</cp:lastPrinted>
  <dcterms:created xsi:type="dcterms:W3CDTF">2020-09-16T21:22:22Z</dcterms:created>
  <dcterms:modified xsi:type="dcterms:W3CDTF">2020-11-03T03:47:59Z</dcterms:modified>
</cp:coreProperties>
</file>